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invimagovco-my.sharepoint.com/personal/ngarciar_invima_gov_co/Documents/Escritorio/borrador 0/"/>
    </mc:Choice>
  </mc:AlternateContent>
  <xr:revisionPtr revIDLastSave="0" documentId="8_{E4DE8570-E765-4AFC-BF50-14010C49F150}" xr6:coauthVersionLast="47" xr6:coauthVersionMax="47" xr10:uidLastSave="{00000000-0000-0000-0000-000000000000}"/>
  <bookViews>
    <workbookView xWindow="-120" yWindow="-120" windowWidth="29040" windowHeight="15720" xr2:uid="{EF502598-AE22-4FD8-ADD2-383B1D305B47}"/>
  </bookViews>
  <sheets>
    <sheet name="Hoja1" sheetId="1" r:id="rId1"/>
  </sheets>
  <definedNames>
    <definedName name="_xlnm._FilterDatabase" localSheetId="0" hidden="1">Hoja1!$A$7:$BQ$155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F56" i="1" l="1"/>
  <c r="BE44" i="1"/>
  <c r="BF27" i="1"/>
  <c r="BF155" i="1"/>
  <c r="BE154" i="1"/>
  <c r="BF154" i="1" s="1"/>
  <c r="AU154" i="1"/>
  <c r="X154" i="1"/>
  <c r="W154" i="1"/>
  <c r="V154" i="1"/>
  <c r="U154" i="1"/>
  <c r="BF153" i="1"/>
  <c r="BE152" i="1"/>
  <c r="Y152" i="1"/>
  <c r="AX151" i="1"/>
  <c r="Y151" i="1"/>
  <c r="BF151" i="1" s="1"/>
  <c r="Y150" i="1"/>
  <c r="BF150" i="1" s="1"/>
  <c r="BE149" i="1"/>
  <c r="BF149" i="1" s="1"/>
  <c r="BE148" i="1"/>
  <c r="AU148" i="1"/>
  <c r="AF148" i="1"/>
  <c r="Y148" i="1"/>
  <c r="Y147" i="1"/>
  <c r="BF147" i="1" s="1"/>
  <c r="AU146" i="1"/>
  <c r="AT146" i="1"/>
  <c r="BE146" i="1" s="1"/>
  <c r="BF146" i="1" s="1"/>
  <c r="BF145" i="1"/>
  <c r="AT145" i="1"/>
  <c r="AU145" i="1" s="1"/>
  <c r="AT144" i="1"/>
  <c r="BE144" i="1" s="1"/>
  <c r="BE143" i="1"/>
  <c r="BF143" i="1" s="1"/>
  <c r="AF143" i="1"/>
  <c r="BF142" i="1"/>
  <c r="BC142" i="1"/>
  <c r="AT142" i="1"/>
  <c r="AU142" i="1" s="1"/>
  <c r="AA142" i="1"/>
  <c r="BF141" i="1"/>
  <c r="BB141" i="1"/>
  <c r="BF140" i="1"/>
  <c r="BC140" i="1"/>
  <c r="BB140" i="1"/>
  <c r="AU140" i="1"/>
  <c r="AF140" i="1"/>
  <c r="AA140" i="1"/>
  <c r="BE139" i="1"/>
  <c r="BF139" i="1" s="1"/>
  <c r="BC139" i="1"/>
  <c r="BB139" i="1"/>
  <c r="AU139" i="1"/>
  <c r="AF139" i="1"/>
  <c r="BF138" i="1"/>
  <c r="BF134" i="1"/>
  <c r="BF133" i="1"/>
  <c r="M133" i="1"/>
  <c r="AU132" i="1"/>
  <c r="BF130" i="1"/>
  <c r="BF129" i="1"/>
  <c r="BF128" i="1"/>
  <c r="AX128" i="1"/>
  <c r="AU128" i="1"/>
  <c r="BF127" i="1"/>
  <c r="BF126" i="1"/>
  <c r="BD125" i="1"/>
  <c r="BC125" i="1"/>
  <c r="AU125" i="1"/>
  <c r="Y125" i="1"/>
  <c r="BF125" i="1" s="1"/>
  <c r="BF124" i="1"/>
  <c r="BC124" i="1"/>
  <c r="BF123" i="1"/>
  <c r="AX123" i="1"/>
  <c r="AT123" i="1"/>
  <c r="AU123" i="1" s="1"/>
  <c r="AF123" i="1"/>
  <c r="AA123" i="1"/>
  <c r="BF122" i="1"/>
  <c r="AX121" i="1"/>
  <c r="Y121" i="1"/>
  <c r="BF121" i="1" s="1"/>
  <c r="BF120" i="1"/>
  <c r="Z120" i="1"/>
  <c r="BF119" i="1"/>
  <c r="BE118" i="1"/>
  <c r="BF118" i="1" s="1"/>
  <c r="BC118" i="1"/>
  <c r="AT118" i="1"/>
  <c r="AU118" i="1" s="1"/>
  <c r="AX117" i="1"/>
  <c r="Y117" i="1"/>
  <c r="BF117" i="1" s="1"/>
  <c r="Y116" i="1"/>
  <c r="BF116" i="1" s="1"/>
  <c r="AX115" i="1"/>
  <c r="Y115" i="1"/>
  <c r="AT114" i="1"/>
  <c r="AU114" i="1" s="1"/>
  <c r="Y114" i="1"/>
  <c r="BF114" i="1" s="1"/>
  <c r="BE113" i="1"/>
  <c r="BF113" i="1" s="1"/>
  <c r="AT113" i="1"/>
  <c r="BF112" i="1"/>
  <c r="BF111" i="1"/>
  <c r="BE110" i="1"/>
  <c r="BF110" i="1" s="1"/>
  <c r="Y109" i="1"/>
  <c r="BF109" i="1" s="1"/>
  <c r="BF108" i="1"/>
  <c r="AX108" i="1"/>
  <c r="BF107" i="1"/>
  <c r="BF106" i="1"/>
  <c r="BC106" i="1"/>
  <c r="BF105" i="1"/>
  <c r="BB105" i="1"/>
  <c r="BF104" i="1"/>
  <c r="BF103" i="1"/>
  <c r="AX103" i="1"/>
  <c r="BF102" i="1"/>
  <c r="AX102" i="1"/>
  <c r="BF101" i="1"/>
  <c r="BF100" i="1"/>
  <c r="BB100" i="1"/>
  <c r="BF99" i="1"/>
  <c r="BF98" i="1"/>
  <c r="BF97" i="1"/>
  <c r="AX97" i="1"/>
  <c r="BF96" i="1"/>
  <c r="BF95" i="1"/>
  <c r="BF94" i="1"/>
  <c r="BF93" i="1"/>
  <c r="BC93" i="1"/>
  <c r="BF92" i="1"/>
  <c r="BF91" i="1"/>
  <c r="BF90" i="1"/>
  <c r="BF89" i="1"/>
  <c r="AU89" i="1"/>
  <c r="BF88" i="1"/>
  <c r="BF87" i="1"/>
  <c r="AU87" i="1"/>
  <c r="AF87" i="1"/>
  <c r="AA87" i="1"/>
  <c r="BF86" i="1"/>
  <c r="BF85" i="1"/>
  <c r="AX85" i="1"/>
  <c r="AU85" i="1"/>
  <c r="BF84" i="1"/>
  <c r="BC83" i="1"/>
  <c r="BB83" i="1"/>
  <c r="BF82" i="1"/>
  <c r="BC82" i="1"/>
  <c r="BB82" i="1"/>
  <c r="BF81" i="1"/>
  <c r="BF80" i="1"/>
  <c r="BF79" i="1"/>
  <c r="BF78" i="1"/>
  <c r="BF77" i="1"/>
  <c r="AX77" i="1"/>
  <c r="BF76" i="1"/>
  <c r="AX76" i="1"/>
  <c r="BF75" i="1"/>
  <c r="BF74" i="1"/>
  <c r="AT73" i="1"/>
  <c r="BE73" i="1" s="1"/>
  <c r="BF73" i="1" s="1"/>
  <c r="BF72" i="1"/>
  <c r="AT71" i="1"/>
  <c r="BE71" i="1" s="1"/>
  <c r="BF71" i="1" s="1"/>
  <c r="AT70" i="1"/>
  <c r="BE70" i="1" s="1"/>
  <c r="BF70" i="1" s="1"/>
  <c r="AF70" i="1"/>
  <c r="AA70" i="1"/>
  <c r="BF69" i="1"/>
  <c r="AF69" i="1"/>
  <c r="AA69" i="1"/>
  <c r="BF68" i="1"/>
  <c r="AT68" i="1"/>
  <c r="BF67" i="1"/>
  <c r="AT67" i="1"/>
  <c r="BF66" i="1"/>
  <c r="BF65" i="1"/>
  <c r="BF64" i="1"/>
  <c r="BF63" i="1"/>
  <c r="BF62" i="1"/>
  <c r="AE61" i="1"/>
  <c r="AT61" i="1" s="1"/>
  <c r="Z61" i="1"/>
  <c r="AA61" i="1" s="1"/>
  <c r="BF60" i="1"/>
  <c r="BF59" i="1"/>
  <c r="BF58" i="1"/>
  <c r="BF57" i="1"/>
  <c r="BE56" i="1"/>
  <c r="BD56" i="1"/>
  <c r="BC56" i="1"/>
  <c r="AF56" i="1"/>
  <c r="AA56" i="1"/>
  <c r="Y56" i="1"/>
  <c r="BF55" i="1"/>
  <c r="BC55" i="1"/>
  <c r="BB55" i="1"/>
  <c r="Y55" i="1"/>
  <c r="AT54" i="1"/>
  <c r="BE54" i="1" s="1"/>
  <c r="AF54" i="1"/>
  <c r="AA54" i="1"/>
  <c r="Y54" i="1"/>
  <c r="AT53" i="1"/>
  <c r="AU53" i="1" s="1"/>
  <c r="AF53" i="1"/>
  <c r="AA53" i="1"/>
  <c r="Y53" i="1"/>
  <c r="AT52" i="1"/>
  <c r="BE52" i="1" s="1"/>
  <c r="AF52" i="1"/>
  <c r="AA52" i="1"/>
  <c r="Y52" i="1"/>
  <c r="AT51" i="1"/>
  <c r="BE51" i="1" s="1"/>
  <c r="BF51" i="1" s="1"/>
  <c r="AF51" i="1"/>
  <c r="AA51" i="1"/>
  <c r="Y51" i="1"/>
  <c r="AT50" i="1"/>
  <c r="BE50" i="1" s="1"/>
  <c r="BF50" i="1" s="1"/>
  <c r="AF50" i="1"/>
  <c r="AA50" i="1"/>
  <c r="Y50" i="1"/>
  <c r="Y49" i="1"/>
  <c r="BF49" i="1" s="1"/>
  <c r="AT48" i="1"/>
  <c r="BE48" i="1" s="1"/>
  <c r="BF48" i="1" s="1"/>
  <c r="X48" i="1"/>
  <c r="AF48" i="1" s="1"/>
  <c r="V48" i="1"/>
  <c r="AT47" i="1"/>
  <c r="BE47" i="1" s="1"/>
  <c r="BF47" i="1" s="1"/>
  <c r="X47" i="1"/>
  <c r="AF47" i="1" s="1"/>
  <c r="V47" i="1"/>
  <c r="AT46" i="1"/>
  <c r="AF46" i="1"/>
  <c r="AA46" i="1"/>
  <c r="Y46" i="1"/>
  <c r="AT45" i="1"/>
  <c r="BE45" i="1" s="1"/>
  <c r="AF45" i="1"/>
  <c r="AA45" i="1"/>
  <c r="Y45" i="1"/>
  <c r="AU44" i="1"/>
  <c r="AT44" i="1"/>
  <c r="X44" i="1"/>
  <c r="AF44" i="1" s="1"/>
  <c r="V44" i="1"/>
  <c r="Y44" i="1" s="1"/>
  <c r="BF43" i="1"/>
  <c r="BF42" i="1"/>
  <c r="BP41" i="1"/>
  <c r="BF41" i="1"/>
  <c r="AF41" i="1"/>
  <c r="BF40" i="1"/>
  <c r="AF40" i="1"/>
  <c r="BP39" i="1"/>
  <c r="AF39" i="1"/>
  <c r="Y39" i="1"/>
  <c r="BF39" i="1" s="1"/>
  <c r="BF38" i="1"/>
  <c r="BF37" i="1"/>
  <c r="AU37" i="1"/>
  <c r="AF37" i="1"/>
  <c r="BF36" i="1"/>
  <c r="BF35" i="1"/>
  <c r="AF35" i="1"/>
  <c r="BF34" i="1"/>
  <c r="BE33" i="1"/>
  <c r="BF33" i="1" s="1"/>
  <c r="AU33" i="1"/>
  <c r="AA33" i="1"/>
  <c r="AT32" i="1"/>
  <c r="BE32" i="1" s="1"/>
  <c r="BF32" i="1" s="1"/>
  <c r="AA32" i="1"/>
  <c r="BF31" i="1"/>
  <c r="AX31" i="1"/>
  <c r="BF30" i="1"/>
  <c r="AX30" i="1"/>
  <c r="BF29" i="1"/>
  <c r="AT29" i="1"/>
  <c r="BF28" i="1"/>
  <c r="AT28" i="1"/>
  <c r="AT27" i="1"/>
  <c r="BF26" i="1"/>
  <c r="AU26" i="1"/>
  <c r="AF26" i="1"/>
  <c r="AA26" i="1"/>
  <c r="BF25" i="1"/>
  <c r="Z25" i="1"/>
  <c r="AT25" i="1" s="1"/>
  <c r="AU25" i="1" s="1"/>
  <c r="BF24" i="1"/>
  <c r="AT24" i="1"/>
  <c r="AU24" i="1" s="1"/>
  <c r="BF23" i="1"/>
  <c r="AX23" i="1"/>
  <c r="AU23" i="1"/>
  <c r="AF23" i="1"/>
  <c r="BF22" i="1"/>
  <c r="AT21" i="1"/>
  <c r="BE21" i="1" s="1"/>
  <c r="AF21" i="1"/>
  <c r="AA21" i="1"/>
  <c r="Y21" i="1"/>
  <c r="AT20" i="1"/>
  <c r="BE20" i="1" s="1"/>
  <c r="BF20" i="1" s="1"/>
  <c r="AF20" i="1"/>
  <c r="AA20" i="1"/>
  <c r="BC19" i="1"/>
  <c r="BB19" i="1"/>
  <c r="AT19" i="1"/>
  <c r="BE19" i="1" s="1"/>
  <c r="BF19" i="1" s="1"/>
  <c r="AF19" i="1"/>
  <c r="AA19" i="1"/>
  <c r="BF18" i="1"/>
  <c r="BF17" i="1"/>
  <c r="BC17" i="1"/>
  <c r="BF16" i="1"/>
  <c r="AU16" i="1"/>
  <c r="BF15" i="1"/>
  <c r="BF14" i="1"/>
  <c r="AU14" i="1"/>
  <c r="BF13" i="1"/>
  <c r="AX13" i="1"/>
  <c r="AU13" i="1"/>
  <c r="BF12" i="1"/>
  <c r="BF10" i="1"/>
  <c r="BE9" i="1"/>
  <c r="BF9" i="1" s="1"/>
  <c r="AX9" i="1"/>
  <c r="BE8" i="1"/>
  <c r="BF8" i="1" s="1"/>
  <c r="AA8" i="1"/>
  <c r="BI7" i="1"/>
  <c r="BE53" i="1" l="1"/>
  <c r="BF53" i="1" s="1"/>
  <c r="BF54" i="1"/>
  <c r="AU70" i="1"/>
  <c r="BF21" i="1"/>
  <c r="BF45" i="1"/>
  <c r="BE46" i="1"/>
  <c r="BF46" i="1" s="1"/>
  <c r="AU46" i="1"/>
  <c r="BF152" i="1"/>
  <c r="BF44" i="1"/>
  <c r="BF148" i="1"/>
  <c r="AU20" i="1"/>
  <c r="BF52" i="1"/>
  <c r="AA48" i="1"/>
  <c r="AU50" i="1"/>
  <c r="AU32" i="1"/>
  <c r="AF61" i="1"/>
  <c r="AU61" i="1" s="1"/>
  <c r="BE61" i="1" s="1"/>
  <c r="BF61" i="1" s="1"/>
  <c r="AU71" i="1"/>
  <c r="AU52" i="1"/>
  <c r="AU19" i="1"/>
  <c r="AU48" i="1"/>
  <c r="AU45" i="1"/>
  <c r="AA47" i="1"/>
  <c r="AU54" i="1"/>
  <c r="AU21" i="1"/>
  <c r="AA44" i="1"/>
  <c r="AU73" i="1"/>
  <c r="AU47" i="1"/>
  <c r="AU5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tc={20FB5E7B-40A3-45E7-A176-4D0D8A5263D1}</author>
  </authors>
  <commentList>
    <comment ref="O76" authorId="0" shapeId="0" xr:uid="{20FB5E7B-40A3-45E7-A176-4D0D8A5263D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solicito por medio de memorando 2025, el cambio del indicador por: “Política farmacéutica de productos farmacéuticos y dispositivos médicos” </t>
      </text>
    </comment>
  </commentList>
</comments>
</file>

<file path=xl/sharedStrings.xml><?xml version="1.0" encoding="utf-8"?>
<sst xmlns="http://schemas.openxmlformats.org/spreadsheetml/2006/main" count="4505" uniqueCount="1418">
  <si>
    <t>PROCESO</t>
  </si>
  <si>
    <t>DIRECCIONAMIENTO ESTRATÉGICO</t>
  </si>
  <si>
    <t>FORMATO</t>
  </si>
  <si>
    <t>PLAN ESTRATÉGICO SECTORIAL - FORMULACIÓN Y SEGUIMIENTO</t>
  </si>
  <si>
    <r>
      <t xml:space="preserve"> PLAN ESTRATÉGICO SECTORIAL 2023</t>
    </r>
    <r>
      <rPr>
        <b/>
        <sz val="24"/>
        <color rgb="FF000000"/>
        <rFont val="Aptos Narrow"/>
        <family val="2"/>
        <scheme val="minor"/>
      </rPr>
      <t xml:space="preserve"> - 2026</t>
    </r>
  </si>
  <si>
    <t>Fecha de actualización  del registro:</t>
  </si>
  <si>
    <t xml:space="preserve"> PLAN ESTRATÉGICO SECTORIAL</t>
  </si>
  <si>
    <t>TRIMESTRE 1</t>
  </si>
  <si>
    <t>TRIMESTRE 2</t>
  </si>
  <si>
    <t>TRIMESTRE 3</t>
  </si>
  <si>
    <t>1.Cod.</t>
  </si>
  <si>
    <t>2. Entidad Responsable</t>
  </si>
  <si>
    <t>Asesor Planeación Minsalud</t>
  </si>
  <si>
    <t>3. Dependencia Responsable</t>
  </si>
  <si>
    <t xml:space="preserve"> 4. Transformación</t>
  </si>
  <si>
    <t>5. Catalizador</t>
  </si>
  <si>
    <t>6. Componente</t>
  </si>
  <si>
    <t>7. ODS Asociados</t>
  </si>
  <si>
    <t>8. Dimensión MIPG</t>
  </si>
  <si>
    <t>9. Políticas MIPG</t>
  </si>
  <si>
    <t>10. Objetivo Estratégico Sectorial</t>
  </si>
  <si>
    <t>11. Acción estratégica</t>
  </si>
  <si>
    <t>12. Línea base</t>
  </si>
  <si>
    <t>13. Producto/Evidencia</t>
  </si>
  <si>
    <t>14. Nombre del Indicador</t>
  </si>
  <si>
    <t>Tipo de indicador</t>
  </si>
  <si>
    <t>16. Fórmula de cálculo</t>
  </si>
  <si>
    <t>17. Unidad de medida</t>
  </si>
  <si>
    <t xml:space="preserve">18. Tipo acumulación </t>
  </si>
  <si>
    <t>19. Periodicidad de medición</t>
  </si>
  <si>
    <t xml:space="preserve"> 20. Meta del cuatrenio</t>
  </si>
  <si>
    <t>21. Resultado Cuantitativo del trimestre</t>
  </si>
  <si>
    <t>22. Porcentaje (%) de Cumplimiento del Trimestre respecto a la meta de la vigencia</t>
  </si>
  <si>
    <t>23. Descripción de Avances</t>
  </si>
  <si>
    <t>24. Responsable del registro del reporte</t>
  </si>
  <si>
    <t>25. Observaciones Monitoreo Planeación Minsalud</t>
  </si>
  <si>
    <t>21, Resultado Cuantitativo del trimestre</t>
  </si>
  <si>
    <t>22, Porcentaje (%) de Cumplimiento del Trimestre respecto a la meta de la vigencia</t>
  </si>
  <si>
    <t>24. Responsable del registro del reporte
(En este campo, por favor escribir el Nombre y cargo u/obejto)</t>
  </si>
  <si>
    <t>22. Porcentaje (%) de Cumplimiento del Trimestre</t>
  </si>
  <si>
    <t>Resultado cuantitativo de la vigencia 2026 ( Resultado acumulado cuatitativo al 30 de junio de 2026,  debe estar en función del mismo formato registrado en la columna X)</t>
  </si>
  <si>
    <t>% de cumplimiento de la vigencia 2026 (se obtiene dividiendo la columna AT entre la columna X) *100</t>
  </si>
  <si>
    <t>META REZAGADA ACUMULADA A 2025
En este campo se digita la meta que quedó pendiente cumplir a 31 de diciembre de 2025, solo se permite números o porcentaje, no letras, no carácteres especiales y no puntos. Solo en el caso en que la meta rezagada fuera decimal, se debe separar con una coma (,)      (Si se actualiza por el cumplimiento del rezago en la presente vigencia, por favor realziar la operación (-) para que se evidencie la trazabilidad)</t>
  </si>
  <si>
    <t>Avance cuantitativo del rezago</t>
  </si>
  <si>
    <t>% avance del rezago</t>
  </si>
  <si>
    <t>Cumplimiento meta cuantitativa 2023</t>
  </si>
  <si>
    <t>Cumplimiento meta cuantitativa 2024</t>
  </si>
  <si>
    <t>Cumplimiento meta cuantitativa 2025</t>
  </si>
  <si>
    <t>AVANCE CUANTITATIVO (2023-2026) , en función de la columna (Y)</t>
  </si>
  <si>
    <t>Porcentaje de avance meta  de cuatrenio(2023-2026) con corte a 30-06-2026</t>
  </si>
  <si>
    <t>CUATRIENIO</t>
  </si>
  <si>
    <t>99-70</t>
  </si>
  <si>
    <t>≤69</t>
  </si>
  <si>
    <t>Solicitud de modificación</t>
  </si>
  <si>
    <t>Anotación de la formalización Respuesta OAPES
CONTROL DE CAMBIOS</t>
  </si>
  <si>
    <t>Fecha Rad. Respuesta</t>
  </si>
  <si>
    <t>Observación de la actualización de las metas anuales 2023 y 2024 y el rezago, por favor escribir también el nombre de quien actualiza</t>
  </si>
  <si>
    <t>OBSERVACIÓN 2</t>
  </si>
  <si>
    <t>SEGUMIENTO OCI SECTOR</t>
  </si>
  <si>
    <t>ADMINISTRADORA DE LOS RECUROS DEL SISTEMA DE SEGURIDAD SOCIAL EN SALUD - ADRES</t>
  </si>
  <si>
    <t>Juan Andres Martinez Suescun</t>
  </si>
  <si>
    <t>Adscrita</t>
  </si>
  <si>
    <t>2. Seguridad humana y justicia social.</t>
  </si>
  <si>
    <t>2.2 Superación de privaciones como fundamento de la dignidad humana y condiciones basicas  para el bienestar.</t>
  </si>
  <si>
    <t>2.2.1 Hacia un sistema de salud garantista, universal, basado en un modelo de salud preventivo y predictivo.</t>
  </si>
  <si>
    <t>ODS 3. Salud y bienestar</t>
  </si>
  <si>
    <t>3. Gestión con valores para resultados.</t>
  </si>
  <si>
    <t xml:space="preserve">3.5 Politica de gobierno digital. </t>
  </si>
  <si>
    <t>4.	Construir un Sistema Único Nacional de Información en Salud.</t>
  </si>
  <si>
    <t>Fortalecer la capacidad tecnológica para la  recopilación, organización, almacenamiento y análisis eficaz de la información, que permita la integración con los diversos actores del sistema de Salud en el sistema de información único e interoperable.</t>
  </si>
  <si>
    <t>Interoperabilidad con los diversos actores del sistema General de Salud</t>
  </si>
  <si>
    <t xml:space="preserve">Eficacia en el avance de productos para la habilitación de mecanismos para la Gestión de Información en Salud </t>
  </si>
  <si>
    <t>Gestión</t>
  </si>
  <si>
    <t>(Número actividades cumplidas en el periodo objeto de reporte en la estrategia de avance en la generación de productos para la habilitación - Información Salud / Número total de actividades definidas en el periodo objeto de reporte - Información Salud) * Meta del periodo.</t>
  </si>
  <si>
    <t>Porcentaje</t>
  </si>
  <si>
    <t>Incrementar-Flujo</t>
  </si>
  <si>
    <t>Trimestral</t>
  </si>
  <si>
    <t>Durante el primer trimestre de 2026, la ADRES avanzó en la consolidación de la interoperabilidad con el Ministerio de Salud y Protección Social, mediante la articulación técnica entre las entidades, la realización de sesiones de trabajo y la definición de lineamientos iniciales de gobernanza y arquitectura. Estos avances permitieron estructurar una base para el intercambio de información, alineada con las prioridades del sector y orientada a garantizar un flujo de datos más organizado, seguro y trazable.
1. Avances en el modelo de gobernanza de interoperabilidad
Se avanzó en la definición del modelo de gobernanza mediante la estructuración de la matriz de escalamiento de servicios y la realización de mesas técnicas, en las cuales se definieron responsables, canales de comunicación y mecanismos de seguimiento. Esto permitió organizar la gestión de requerimientos y fortalecer la coordinación entre las entidades. Se adjunta Acta de Reunión ADRES-MSPS Gobernanza.pdf.
2. Actividades y sesiones de trabajo ADRES – Ministerio de Salud y Protección Social
Se desarrollaron sesiones de articulación en las que se identificaron y priorizaron necesidades de interoperabilidad asociadas a iniciativas como BDUA, SIA y Giro Directo, así como servicios como RETHUS, MIPRES y REPS. En estos espacios se definieron líneas de trabajo conjuntas y se avanzó en la construcción de una hoja de ruta técnica para el intercambio de información. Se adjuntan Acta_Reunion_Interoperabilidad_ADRES_20260227.pdf  y Acta de reunión mesa 2 interoperabilidad Adres – MinSalud_20260306.pdf
3. Actividades y sesiones en el marco del proyecto de Términos de Referencia (TDR)
Se realizaron sesiones de trabajo con el Ministerio de Salud y el BID para revisar el documento de TDR, identificar vacíos en el alcance y definir acciones de ajuste. Como resultado, se acordó desarrollar espacios internos para precisar el alcance y estructurar una propuesta consolidada alineada con las necesidades del sector. 
Se adjuntan BORRADOR DOCUMENTO TDR Interoperabilidad ADRES Y MSPS.docx  y Correos Evidencia ToRs nueva Cooperación 1.pdf
Para el trimestre tenemos un cumplimiento del 6,25%, lo cual corresponde al 100% de cumplimiento para este periodo y al 25% para la vigencia 2026.
De acuerdo con lo anterior, el acumulado al 31 de marzo de 2026 corresponde al 61,23% del 80% comprometido para el cuatrienio, con un cumplimiento del 76,54%.</t>
  </si>
  <si>
    <t>Norela Briceño Bohórquez</t>
  </si>
  <si>
    <t>El avance físico reportado en el trimestre (6%) es coherente con la meta programada para el periodo y se articula con un total acumulado de 61,23% frente a la meta de cuatrienio. La descripción de avances es consistente con el indicador. Se recomienda mantener la trazabilidad entre actividades, soportes y medición acumulada.</t>
  </si>
  <si>
    <t>Durante el trimestre se fortaleció el trabajo conjunto entre la ADRES y el Ministerio de Salud y Protección Social mediante la realización de mesas técnicas orientadas al fortalecimiento de la interoperabilidad institucional.
1. Actividades y sesiones de trabajo ADRES – Ministerio de Salud y Protección Social
Las actividades se enfocaron principalmente en la definición de la arquitectura e interoperabilidad del proyecto SIIFA, el seguimiento a los mecanismos de intercambio de información mediante X-Road, la revisión de los servicios interoperables existentes (FEV-RIPS, MIPRES y demás activos), así como la socialización de las capacidades de Microsoft Azure Fabric para soportar los procesos de integración de datos.
Como resultado de estas sesiones se consolidaron los lineamientos técnicos para el intercambio de información entre ambas entidades, se avanzó en la definición de requerimientos funcionales y técnicos para SIIFA, se dio continuidad a la hoja de ruta de interoperabilidad y se fortaleció la coordinación técnica entre los equipos de arquitectura, datos e interoperabilidad de la ADRES y el Ministerio de Salud. Se adjunta copia de las actas de reunión.
2. Actividades y sesiones en el marco del proyecto de Términos de Referencia (TDR)
De manera complementaria, durante el periodo se culminó la estructuración técnica del proyecto de cooperación financiado por el Banco Interamericano de Desarrollo (BID) para fortalecer la interoperabilidad entre el Ministerio de Salud y Protección Social y la ADRES. Como resultado de las mesas de trabajo realizadas, se consolidó el documento final de la iniciativa, incorporando los componentes técnicos, perfiles especializados, actividades, lineamientos de arquitectura empresarial, gobierno de datos e interoperabilidad que servirán como base para la ejecución del proyecto. Se adjunta documento 2. TdR Interoperabilidad MSPS ADRES.docx
Para el trimestre tenemos un cumplimiento del 6,25% , lo cual corresponde al 100% de cumplimiento para este periodo.
De acuerdo con lo anterior, el avance acumulado corresponde al 67,48% del 80% comprometido para el año, con un cumplimiento acumulado del 84,35% .</t>
  </si>
  <si>
    <t>El avance físico reportado en el trimestre corresponde al 6,25%, equivalente al 7,81% frente a la meta programada para la vigencia 2026. El resultado acumulado al 30 de junio de 2026 corresponde al 67,48%, con un cumplimiento del 84,35% frente a la meta anual. La descripción de avances es consistente con el indicador y con las actividades reportadas en materia de interoperabilidad, SIIFA, X-Road y TDR.</t>
  </si>
  <si>
    <t>N.A</t>
  </si>
  <si>
    <t>NA</t>
  </si>
  <si>
    <t>99.96%</t>
  </si>
  <si>
    <t>2. Seguridad humana y justicia social</t>
  </si>
  <si>
    <t>3.1 Politica de fortalecimiento institucional y simplificación de procesos.</t>
  </si>
  <si>
    <t>5.	Fortalecer las capacidades institucionales y financieras del sector salud.</t>
  </si>
  <si>
    <t>Rediseño e implementación de la estructura organizacional acorde a las funciones y responsabilidades misionales y exigencias del PND.</t>
  </si>
  <si>
    <t>Rediseño organizacional consolidado</t>
  </si>
  <si>
    <t>Porcentaje del Plan de trabajo del rediseño organizacional implementado</t>
  </si>
  <si>
    <t>( ( ( Número actividades ejecutadas fase 1 de la vigencia / Número actividades programadas fase 1 de la vigencia ) * Peso porcentual de la fase 1 ) + ( ( Número actividades ejecutadas fase 2 de la vigencia / Número actividades programadas fase 2 de la vigencia ) * peso porcentual de la fase 2 ) + ( ( Número actividades ejecutadas fase 3 de la vigencia / Número actividades programadas fase 3 de la vigencia ) * peso porcentual de la fase 3 ) + ( ( Número actividades ejecutadas fase 4 de la vigencia / Número actividades programadas fase 4 de la vigencia ) * peso porcentual de la fase 4) * Meta de Porcentaje del Plan de trabajo del rediseño organizacional implementado</t>
  </si>
  <si>
    <t>El indicador de rediseño organización que hace parte de la política de MIPG denominada fortalecimiento institucional y simplificación cuenta con un % de avance 46,66% cumplimiento, constituido por el cumplimiento de las actividades de las  siguientes fases que se encuentran en la orbita de control de la ADRES:
Fase 1: Identificación de la necesidad
Fase 2: Construcción de documentos técnicos y especificaciones
Fase 3: Proceso contractual
Fase 4: Desarrollo Estudio técnico
Fase 5: Viabilidad técnica y presupuestal de la propuesta
Ahora bien, este indicador contempla una sexta fase denominada "Fase 6: Implementación", la cual contempla actividades que depende de instancias externas como lo es el DAPRE, MinHacienda y CNSC, situación que no es de control de la ADRES y dependen de variables del gobierno nacional como lo es las políticas de austeridad del gasto impartida desde la presidencia entre otras, por lo tanto, las actividades asociadas a esta fase al no tener control la ADRES se le dado un peso nulo dentro del indicador sin desconocer la importancia que representa para lograr la materialización del indicador, pero que no constituyen responsabilidad inherente de la Entidad. 
Expuesto lo anterior, es menester señalar que para el 2026 se contempló las actividades de la fase 6 y a corte de 31 de marzo de 2026, no se ha logrado cumplir las actividades ahí programadas toda vez que, el Minhacienda no ha emitido concepto favorable para continuar con la revisión de los proyectos de decreto del rediseño institucional de la ADRES.</t>
  </si>
  <si>
    <t>El avance físico del trimestre corresponde al 0%, lo cual es coherente con lo reportado para el periodo, teniendo en cuenta que durante el primer trimestre no se materializaron actividades de la fase programada. No obstante, el indicador registra un avance acumulado del 35% con corte a 2026. Se recomienda mantener diferenciada la medición del avance trimestral frente al avance acumulado, a fin de facilitar la trazabilidad del seguimiento.</t>
  </si>
  <si>
    <t xml:space="preserve">El avance físico del trimestre corresponde al 0%, teniendo en cuenta que durante el segundo trimestre no se materializaron actividades de la fase programada toda vez que, el procedimiento de autorización del rediseño se encuentra detenido debido al concurso de méritos que se viene adelantando ante la Comisión Nacional del Servicio Civil - CNSC. No obstante, el indicador registra un avance acumulado del 35% con corte a 2026. </t>
  </si>
  <si>
    <t>El avance físico reportado en el trimestre corresponde al 0%, lo cual es coherente con lo informado para el periodo, teniendo en cuenta que no se materializaron actividades de la fase programada. El indicador registra un avance acumulado del 35% con corte al 30 de junio de 2026 y mantiene una meta rezagada acumulada del 40%, sin avance en el rezago durante el periodo. Se recomienda mantener diferenciada la medición del avance trimestral frente al avance acumulado y realizar seguimiento a las acciones previstas para superar el rezago.</t>
  </si>
  <si>
    <t xml:space="preserve">No aplica </t>
  </si>
  <si>
    <t>46.66%</t>
  </si>
  <si>
    <t>Juan Andres Martinez  08-07-2025</t>
  </si>
  <si>
    <t>2. Direccionamiento estrategico y planeación.</t>
  </si>
  <si>
    <t>2.2 Politica de gestión presupuestal y eficiencia del gasto publico.</t>
  </si>
  <si>
    <t>6.	Recuperar y fortalecer la red pública hospitalaria.</t>
  </si>
  <si>
    <t>Implementar los mecanismos que contribuyan al saneamiento de los pasivos del sistema de salud conforme a lo que determine la Ley, el Gobierno Nacional y la disponibilidad de recursos de la ADRES.</t>
  </si>
  <si>
    <t>Reportes de pruebas COVID-19 en estado procesadas</t>
  </si>
  <si>
    <t xml:space="preserve">Eficacia en la gestión de reportes de canastas COVID-19 (pruebas) para el reconocimiento </t>
  </si>
  <si>
    <t>Producto</t>
  </si>
  <si>
    <t>(# Reportes canastas COVID-19 (pruebas) validados por la ADRES en el periodo anual / # Reportes canastas COVID-19  (pruebas) presentados por las EPS en el periodo anual) x 100</t>
  </si>
  <si>
    <t>Mantener</t>
  </si>
  <si>
    <t>Anual</t>
  </si>
  <si>
    <t>No aplica reporte para el periodo objeto de medición dado que la frecuencia es anual.</t>
  </si>
  <si>
    <t>No se reporta avance físico en el trimestre, lo cual es coherente con la periodicidad anual del indicador. El total acumulado refleja cumplimiento  al 100%. Se recomienda continuar seguimiento conforme a medición anual.</t>
  </si>
  <si>
    <t>98,24%</t>
  </si>
  <si>
    <t>7. Fortalecer la sostenibilidad financiera del sistema salud en el pago, giro directo y la restitución de los recursos.</t>
  </si>
  <si>
    <t xml:space="preserve">Fortalecer el mecanismo del giro directo​ a toda la red de prestadores y proveedores del sistema de salud hasta llegar a ser el pagador único con el fin de  contribuir al flujo de recursos de manera oportuna </t>
  </si>
  <si>
    <t>99.94%</t>
  </si>
  <si>
    <t>Herramienta tecnológica para la programación y ejecución del giro directo</t>
  </si>
  <si>
    <t>Eficacia en la aplicación de valores de giro directo</t>
  </si>
  <si>
    <t>Impacto</t>
  </si>
  <si>
    <t>(Valores reconocidos a través del mecanismo del giro directo durante el periodo anual / valores de giro directo programados por las EPS para el mismo periodol) x 100</t>
  </si>
  <si>
    <t>No se reporta avance físico en el trimestre, lo cual es coherente con la periodicidad anual del indicador. El total acumulado refleja cumplimiento al 100%. Se recomienda continuar seguimiento conforme a medición anual.</t>
  </si>
  <si>
    <t>99.91%</t>
  </si>
  <si>
    <t>CENTRO DERMATOLOGICO FEDERICO LLERAS ACOSTA</t>
  </si>
  <si>
    <t>Lennys Martinez Gonzalez</t>
  </si>
  <si>
    <t xml:space="preserve">6. Gestión del conocoimiento y la innovación. </t>
  </si>
  <si>
    <t xml:space="preserve">6.1 Politica de gestión del conocimiento y la innovación. </t>
  </si>
  <si>
    <t>1. .Implementar un modelo preventivo, predictivo y resolutivo con enfoque universal,  solidario, equitativo, incluyente, participativo, territorializado e intercultural, eficiente y sostenible en el tiempo.</t>
  </si>
  <si>
    <t>Caracterizar las enfermedades dermatológicas en las áreas rural y/o dispersas definidas a nivel nacional, a través de una atención en dermatología bajo la modalidad de telemedicina en poblaciones vulnerables.</t>
  </si>
  <si>
    <t>Plan de Trabajo de la Fase de Alistamiento</t>
  </si>
  <si>
    <t>% Cumplimiento del plan de trabajo de la fase de alistamiento del proyecto de atención dermatológica con telemedicina</t>
  </si>
  <si>
    <t>(número de actividades de la fase de alistamiento realizadas / número de actividades programadas en la fase de alistamiento) *100</t>
  </si>
  <si>
    <t>Para esta vigencia no se tiene meta, puesto que se cumplió al 100% con la meta en al vigencia anterior</t>
  </si>
  <si>
    <t>William Narvaez Mendoza - Asesor de Dirección (E)</t>
  </si>
  <si>
    <t>Para la vigencia 2026 no se tiene programación de meta</t>
  </si>
  <si>
    <t>Para esta vigencia no hay meta, en esta activdad, por su cumplimiento total en el año 2025</t>
  </si>
  <si>
    <t>Se actualizó rezago, ya que se cumplió con las acciones durante la vigencia 2025.- Miguel Herrera</t>
  </si>
  <si>
    <t>N/A</t>
  </si>
  <si>
    <t>Entidades incluidas en el proyecto de atención dermatológica con telemedicina</t>
  </si>
  <si>
    <t>Número de entidades incluidas en el proyecto de atención dermatológica con telemedicina</t>
  </si>
  <si>
    <t>Número</t>
  </si>
  <si>
    <t>Incrementar-Acumulado</t>
  </si>
  <si>
    <t xml:space="preserve">Se ha realizado acercamiento con los gerentes de 4 municipios para la firma del acuerdo de voluntades: Cienaga Magdalena, Mallama-Nariño, Fonseca- Guajira y Montañita-Caquetá.  </t>
  </si>
  <si>
    <t>De acuerdo con la información de la entidad, no se ha realizado avance para el logro de la meta, no obtante si se han llevado a cabo acciones para resultados posteriormente</t>
  </si>
  <si>
    <t xml:space="preserve">En total durante este primer semestre se realizó acercamiento a 22 ESEs  y por cambios de gerencias se lograron firmar  2  acuerdos de voluntades </t>
  </si>
  <si>
    <t>De acuerdo con la información de la Entidd, ya se cumplió con la meta total que se tenía para la vigencia 2026.</t>
  </si>
  <si>
    <t>Se actualizó rezago, ya que se cumplió con 5 acciones durante la vigencia 2025.- Miguel Herrera</t>
  </si>
  <si>
    <t>3.	Garantizar acceso oportuno a los medicamentos y tecnología a todos los habitantes del territorio nacional.</t>
  </si>
  <si>
    <t>Aprobación y puesta en marcha de proyectos de investigación nuevos por año,  mejorando  la  competencia de los investigadores</t>
  </si>
  <si>
    <t>Proyectos aprobados y puestos en marcha</t>
  </si>
  <si>
    <t>Número de proyectos aprobados y puestos en marcha</t>
  </si>
  <si>
    <t xml:space="preserve">Durante  este trimestre no se cuenta con proyectos aprobados y puestos en marcha.  Se está haciendo la gestión para la puesta en marcha de un proyecto aprobado en Comité Científico y Comité ética vigencia 2025. </t>
  </si>
  <si>
    <t xml:space="preserve">Durante  este trimestre no se cuenta con proyectos aprobados y puestos en marcha.  Se está haciendo la gestión para la puesta en marcha de un proyecto aprobado en Comité Científico y  Comité ética.
</t>
  </si>
  <si>
    <t>De acuerdo con la información de la Entidd, no se presentó avance, pero se han realizado acciones para lograr su cumplimiento. Se recomienda revisar lo correspoondiente por parte del CDFLLA, para obtener el 100% en lo que queda de la vigencia 2026.</t>
  </si>
  <si>
    <t>FONDO DE PASIVO SOCIAL DE FERROCARRILES NACIONALES DE COLOMBIA - FONFERROCARRILES</t>
  </si>
  <si>
    <t>Oswaldo Arias Rojas</t>
  </si>
  <si>
    <t>2.2 Superación de privaciones como fundamento de la dignidad humana y condiciones básicas  para el bienestar.</t>
  </si>
  <si>
    <t>3.1 Política de fortalecimiento institucional y simplificación de procesos.</t>
  </si>
  <si>
    <t>Fortalecer las capacidades organizacionales para el aseguramiento de la prestación de los servicios de salud a través de la actualización e implementación del Modelo Integral de Auditorias Médicas</t>
  </si>
  <si>
    <t xml:space="preserve">Modelo Integral de Auditorias Médicas </t>
  </si>
  <si>
    <t>Un Modelo Integral de Auditorias Médicas fortalecido y actualizado</t>
  </si>
  <si>
    <t>No aplica para la vigencia 2026, metas desarrolladas en las vigencias anteriores</t>
  </si>
  <si>
    <t>YANETH FARFAN</t>
  </si>
  <si>
    <t>En esta vigencia no hay programacion para esta meta.</t>
  </si>
  <si>
    <t>Oswaldo Arias 08-07-2025</t>
  </si>
  <si>
    <t>Fortalecer capacidades técnicas de los operadores de la prestación del servicio de salud en las zonas de atención a los usuarios</t>
  </si>
  <si>
    <t xml:space="preserve">0
</t>
  </si>
  <si>
    <t>Actas de reuniones</t>
  </si>
  <si>
    <t xml:space="preserve">Cumplimiento del programa anual de asistencias técnicas </t>
  </si>
  <si>
    <t>Número de asistencias técnicas ejecutadas/Número de asistencias técnicas programadas en el cronograma anual</t>
  </si>
  <si>
    <t>En el primer trimestre de 2026 (enero a marzo) se realizaron 3 asistencias técnicas de las 11 programadas para la vigencia 2026. Estas se distribuyeron así: en febrero, Alto Costo; y en marzo, Calidad y Modelo de Atención, para un total de 3 actividades ejecutadas. Esto representa un avance parcial del 27%,  
Evidencia; https://drive.google.com/drive/folders/1kqwWjfgYsDxDl0ucJRBZyG2w2wmf_wfU</t>
  </si>
  <si>
    <t>Segun la informacion reportada por la entidad adscrita se evidencia que tuvo un avance del 27% correspondientes a 3 asistencias técnicas hechas en este periodo.</t>
  </si>
  <si>
    <t xml:space="preserve">
Durante el II trimestre la entidad realizó 2 asistencias técnicas así: en el mes de abril una (1) a las Redes Integrales de Prestación de Servicios de Salud y en junio una (1) al Modelo y Rutas de Atención Integral en Salud; esto representa un avance parcial de 18%. 
Evidencia. 
TRD: 120-35.21 PLANES ESTRATÉGICOS SECTORIALES
https://drive.google.com/drive/u/0/folders/1TSoWn3hy3Ovlb6OuMWdC3vCG-FkjXDkc
</t>
  </si>
  <si>
    <t>Segun la informacion re´portada por la Entidad de evidencia un avance cuantitativo de 5 asistencias tecnicas las cuales equivalen a un avance del 45%.</t>
  </si>
  <si>
    <t>3.5 Politica de gobierno digital.</t>
  </si>
  <si>
    <t>Fortalecer las capacidades tecnológicas para automatizar el proceso de afiliaciones y compensación del servicio de salud de la entidad con la funcionalidad de interoperabilidad con los sistemas de información de la entidad y los que se relacionen.</t>
  </si>
  <si>
    <t>Herramienta tecnológica "aseguramiento en salud" desarrollado</t>
  </si>
  <si>
    <t xml:space="preserve">% Desarrollo de la herramienta tecnológica "aseguramiento de salud" </t>
  </si>
  <si>
    <t>Herramienta en Operaciòn</t>
  </si>
  <si>
    <t>Herramienta tecnológica "aseguramiento en salud" en operación</t>
  </si>
  <si>
    <t xml:space="preserve">Herramienta tecnológica "aseguramiento de salud" en operación (no acumulativa)
</t>
  </si>
  <si>
    <t>FONDO DE PREVISIÓN SOCIAL DEL CONGRESO DE LA REPÚBLICA - FONPRECON</t>
  </si>
  <si>
    <t>Lilian Maria Alvarez Mercado</t>
  </si>
  <si>
    <t>2.1 habilitadores que potencian la seguridad humana y las oportunidades de bienestar.</t>
  </si>
  <si>
    <t>2.1.1 Sistema de protección social, universal y adaptativo.</t>
  </si>
  <si>
    <t>Fortalecer estrategias para Incrementar la participación en la financiación de las obligaciones pensionales</t>
  </si>
  <si>
    <t>Formato de Ejecución de ingresos</t>
  </si>
  <si>
    <t>Cumplimiento meta de recaudo efectivo de recursos-cobro coactivo</t>
  </si>
  <si>
    <t>recursos efectivamente recaudados por concepto de cobro coactivo
(cifras en millones de pesos)</t>
  </si>
  <si>
    <t>Pesos</t>
  </si>
  <si>
    <t>Mensual</t>
  </si>
  <si>
    <t>Durante el PRIMER  trimestre del año 2026 se recaudó la suma de DOCE MIL SETECIENTOS OCHENTA Y DOS MILLONES NOVECIENTOS OCHENTA Y UN MIL CUARENTA Y DOS CON 02/100  M/CTE ($12.782.981.042.02), lo cual representa el 40,7% de la meta anual establecida para dicha vigencia correspondiente de $31,440 MILLONES DE PESOS.</t>
  </si>
  <si>
    <t>MARINA SANCHEZ (COORDINADORE GRUPO DE CARTERA)</t>
  </si>
  <si>
    <t>Durante el primer trimestre de 2026, la entidad reporta un recaudo efectivo por concepto de cobro coactivo correspondiente al 40,7% de la meta anual. La información está debidamente cuantificada y soportada con cifras claras.</t>
  </si>
  <si>
    <t>Durante los primeros 6 meses del año  2026  por concepto de cobro coactivo se ha recaudado la suma de Diecisiete mil doscientos ochenta y un millones setecientos noventa y tres mil ochocientos veintinueve pesos ($17.281.793.829), lo cual representa el 76.93%  de la meta anual establecida para dicha vigencia, correspondiente a $22.462.887.026,00.</t>
  </si>
  <si>
    <t>Durante el segundo trimestre de 2026, la entidad reporta un recaudo efectivo por concepto de cobro coactivo correspondiente al 14,31% de la meta anual, logrando un acumulado del 55%.
 La información está debidamente cuantificada y soportada con cifras claras.</t>
  </si>
  <si>
    <t>Cumplimiento meta de recaudo efectivo de recursos-cobro persuasivo</t>
  </si>
  <si>
    <t>recursos efectivamente recaudados por concepto de cobro persuasivo
(cifras en millones de pesos)</t>
  </si>
  <si>
    <t>Durante el primer trimestre del año 2026, se recaudó la suma de VEINTIÚN MIL QUINIENTOS NOVENTA MILLONES SEISCIENTOS TREINTA Y SIETE MIL NOVECIENTOS NOVENTA Y SIETE CON 65/100 M/CTE ($21.590.637.997,65), lo que representa el 45,8% de la meta anual establecida para la vigencia 2026, 47,160 mILLONES DE PESOS.</t>
  </si>
  <si>
    <t>Se reporta un recaudo significativo por cobro persuasivo en el primer trimestre del 2026 del 45,8% 
Este resultado, sumado al avance de los periodos anteriores, representa un cumplimiento acumulado del 122% de la meta establecida para el cuatrenio.</t>
  </si>
  <si>
    <t>Durante los primeros 6 meses del año  2026  por concepto de cobro persuasivo se ha recaudado la suma de Treinta y cuatro mil novecientos noventa y un millones veintiséis mil ochocientos cincuenta y tres pesos con 95/100 mcte ($34.991.026.853,95), lo cual representa el 61.93% de la meta anual establecida para dicha vigencia, correspondiente a $56.500.000.000,00.</t>
  </si>
  <si>
    <t>Se reporta para el segundo semestre de 2026 un recaudo por cobro persuasivo del 28,41%, ogrando un avance acumulado de la vigencia de un 74%
Este resultado, sumado al avance de los periodos anteriores, representa un cumplimiento acumulado del 129% de la meta establecida para el cuatrenio.</t>
  </si>
  <si>
    <t>Mesas de trabajo con territorios para conciliación de la deuda, ejecutadas</t>
  </si>
  <si>
    <t>Número de mesas de trabajo con territorios para conciliación de la deuda, ejecutadas</t>
  </si>
  <si>
    <t>Se programaron y se atendieron 17  mesas de trabajo con diferentes entidades deudoras, precedidas por una mesa preparatoria. En estas sesiones participaron servidores de las áreas de Cobro Coactivo y Cartera, con el objetivo de conciliar las deudas registradas</t>
  </si>
  <si>
    <t>La entidad informa la realización de 17 mesas de trabajo con entidades deudoras durante el primer trimestre del 2026. Lo cual refleja un cumplimiento del 42,50% de la meta esatablecida en el 2026</t>
  </si>
  <si>
    <t>Se han programado y atendido 36 mesas de trabajo con diferentes entidades deudoras, precedidas por una mesa preparatoria. En estas sesiones participaron servidores de las áreas de Cobro Coactivo y Cartera, con el objetivo de conciliar las deudas registradas</t>
  </si>
  <si>
    <t>La entidad informa la realización de 19 mesas de trabajo con entidades deudoras durante el segundo trimestre del 2026. Lo cual refleja un cumplimiento del 90% de la meta esatablecida en el 2026</t>
  </si>
  <si>
    <t>Lilian Alvarez
17-06-2027</t>
  </si>
  <si>
    <t xml:space="preserve">	2/07/2025</t>
  </si>
  <si>
    <t>IETS - INSTITUTO DE EVALUACION TECNOLOGICA EN SALUD</t>
  </si>
  <si>
    <t>Martha Liliana Corredor Acevedo</t>
  </si>
  <si>
    <t xml:space="preserve">6. gestión del conocoimiento y la innovación. </t>
  </si>
  <si>
    <t>3.2 Politica de servicio al ciudadano.</t>
  </si>
  <si>
    <t>Fortalecer la investigación nacional en evaluación de tecnologías en salud.</t>
  </si>
  <si>
    <t>Manuales metodológicos de evaluaciones de tecnologías en salud (de cumplimiento) </t>
  </si>
  <si>
    <t>Número de manuales metodológicos desarrolados o actualizados.</t>
  </si>
  <si>
    <t>Se esta adelantando el tramite de registro ante la oficina de derechos de autor:  "GUÍA PARA LA ELABORACIÓN DE RECOMENDACIONES DE POLÍTICA PÚBLICA EN SALUD.", una vez se obtenga el registro de derechos de autor se completará el producto y se hará el registro de cumplimiento proporcional de la meta.</t>
  </si>
  <si>
    <t>NATALIA MARTINEZ DUARTE</t>
  </si>
  <si>
    <t>De acuerdo con lo reportado por el IETS no hay avance cuantitativo, en lo cualitativo mencionan que se encuentran adelantando el tramite de registro ante la oficina de derechos de autor:  "GUÍA PARA LA ELABORACIÓN DE RECOMENDACIONES DE POLÍTICA PÚBLICA EN SALUD.", sin embargo es importante mencionar que ésta meta se cumplio al 100% en la vigencia anterior.</t>
  </si>
  <si>
    <t>La Guia para la elaboración de recomendaciones de politica publica en salud, no ha sido registrada por la oficina de derechos de autor, no obstante se reitera que la meta del cuatrenio se encuentra cumplida al 100% y que el documento relacionado es adicional a las metas establecidas</t>
  </si>
  <si>
    <t>LUZ MERY BARRAGAN GONZALEZ</t>
  </si>
  <si>
    <t>No se reporta avance cuantitativo en esta acción para el segundo trimestre, sin embargo ya se cumplió al 100%</t>
  </si>
  <si>
    <t>Martha Liliana Corredor. 14-07-2025</t>
  </si>
  <si>
    <t>2025121001847261_x000D_</t>
  </si>
  <si>
    <t>Fortalecimiento de las capacidades del IETS a través de la implementación del plan de modernización institucional de acuerdo con la Ley 2294 de 2024. Artículo 160</t>
  </si>
  <si>
    <t>Plan de modernización institucional</t>
  </si>
  <si>
    <t>Porcentaje de cumplimiento del plan de modernización institucional (acumulativo)</t>
  </si>
  <si>
    <t>Durante el último trimestre del año 2025 se adelantó la contratación de un consultor especializado, con el objeto de brindar apoyo al IETS en la formulación de una propuesta de acompañamiento para la actualización y fortalecimiento de su estrategia institucional. Dicho contrato tuvo ejecución durante el primer trimestre de 2026. Este ejercicio se enmarca en los principios de planeación adaptativa y mejora continua de la gestión institucional.
Actualmente, los productos derivados de esta consultoría se encuentran en proceso de consolidación y análisis por parte de la Dirección, y se espera que estos insumos permitan redefinir y ajustar la estrategia formulada al inicio del cuatrienio, en función de las condiciones reales de operación de la entidad.
Lo anterior obedece a las restricciones presentadas en la disponibilidad de recursos de funcionamiento, considerando que durante la vigencia 2023 no se contó con asignación de dichos recursos, y en las vigencias 2024 y 2025 estos fueron asignados de manera parcial y por periodos limitados. En este contexto, se hace necesario reorientar la estrategia institucional para su implementación efectiva con base en los recursos disponibles para la vigencia 2026.</t>
  </si>
  <si>
    <t>Según lo reportado por el IETS, no hay avance cuantitativo porque  los productos derivados de la consultoría contratada para brindar apoyo al IETS en la formulación de una propuesta de acompañamiento para la actualización y fortalecimiento de su estrategia institucional se encuentran en proceso de consolidación y análisis por parte de la entidad, se espera que en el próximo trimestre se logre un avance significativo que permita cumplir el rezago y avanzar en la meta cuantitativa establecida para la vigencia 2026.</t>
  </si>
  <si>
    <t>En el presente trimestre se reporta el cumplimiento del rezago presentado desde la vigencia 2024, que correspondia al 19% de la meta, quedando ejecutado al 100% .En lo que respecta al  cumplimiento de las metas con corte al 2 TRM de la vigencia 2026, se reporta  un cumplimiento porcentual del 87%,  que se constata en el desarrollo de las actividades descritas a continuación: En transformación digital: se elaboró el diagnostico y diseño del plan, el cual se encuentra en proceso de contratación. Fortalecimiento del Talento humano: Con la contratación del asesor para "Desarrollar el programa de fortalecimiento del Clima y Mejoramiento de la Cultura Organizacional a partir de la Evaluación de Riesgo Psicosocial. Basado en metodologías activas de aprendizaje y desarrollo humano como Educación Experiencial, Coaching Individual y de Equipos, Pensamiento Visual y enfoques de liderazgo consciente y bienestar emocional" se informa que la ejecución del contrato se encuentra de acuerdo al cronograma y plan de trabajo establecido. Finalmente, en relación con el cumplimiento de las funciones publicas  a cargo del IETS, de las 23 funciones identificadas, se estan adelantando las gestiones necesarias para la ejecucion de 9 proyectos: Exclusiones, mecanismo de desinversión, Lineamiento de obesidad, enfermedades de alto costo, precio basado en valor, escaneo de horizontes, mecanismo de inversión UPC, mecanismo de presupuestos maximos, revision sistematica de Cannabis</t>
  </si>
  <si>
    <t>De acuerdo con lo reportado por el IETS se cumple el rezago de la vigencia 2024. Asi mismo describe cualitativamente a corte del segundo trimestre. Lo que corresponde a un avance cuantitativo de 87% frente a la meta de la vigencia 2026.</t>
  </si>
  <si>
    <t xml:space="preserve">2025121001847261
</t>
  </si>
  <si>
    <t>INSTITUTO NACIONAL DE CANCEROLOGÍA - INC</t>
  </si>
  <si>
    <t>Superación de privaciones como fundamento de la dignidad humana y
condiciones básicas para el bienestar</t>
  </si>
  <si>
    <t>Hacia un sistema de salud garantista, universal,  basado en un modelo de salud
preventivo y predictivo</t>
  </si>
  <si>
    <t>ODS 3. Salud y Bienestar</t>
  </si>
  <si>
    <t>3. Gestión con valores para resultados</t>
  </si>
  <si>
    <t>3.8. Servicio al ciudadano</t>
  </si>
  <si>
    <t>Asesorar al Ministerio de Salud y Protección Social y a los actores del sistema de salud para implementar el modelo para la prevención, detección temprana y tratamiento oportuno del cáncer con un enfoque territorial, transdisciplinario e intercultural, con énfasis en la atención primaria en salud en los próximos 10 años.</t>
  </si>
  <si>
    <t>Documento de la política para el control integral del cáncer</t>
  </si>
  <si>
    <t xml:space="preserve">Documento técnico de política pública (técnico-administrativo y conceptual) del modelo para el control del cáncer actualizado, que oriente la política. </t>
  </si>
  <si>
    <t xml:space="preserve">Documento técnico </t>
  </si>
  <si>
    <t xml:space="preserve">El Ministerio de Salud y Protección Social y el Instituto Nacional de Cancerología en el marco de las funciones relacionadas con el control del cáncer en Colombia, adelantaron la construcción del Plan Decenal para el Control del Cáncer, como una apuesta que permita integrar los avances en relación con el abordaje de los determinantes sociales, estructurales y comerciales relacionada con cáncer, así como las intervenciones, la perspectiva del curso de vida y la visión de un abordaje integral y el continuo de la atención para los próximos 10 años en Colombia.
En este contexto, el 4 de febrero se realizó el lanzamiento del plan a los diferentes actores del sistema y público a consulta el viernes 20 de febrero de 2026 y el cierre de la consulta el sábado 7 de marzo de 2026.
Durante este proceso se recibieron 747 observaciones provenientes de 45 actores, entre ellos la industria farmacéutica, EPS e IPS, agremiaciones, entidades nacionales como la Cuenta de Alto Costo, el INS y el IETS, además de representantes de la sociedad civil, sociedades científicas y académicas, ARL, entidades territoriales y organismos internacionales.
Actualmente, el INC y el MSPS se encuentran en la etapa de respuesta a los peticionarios y en el ajuste del documento final del PDCCC, de acuerdo con las observaciones recibidas.
Fuente. Centro de salud pública en cáncer
</t>
  </si>
  <si>
    <t>Oficina Asesora de Planeación</t>
  </si>
  <si>
    <t>Teniendo en cuenta la información de la entidad, se tiene un avance del 80% de la meta anual, y menciona las acciones a través de las cuales se cumplió en el trimestre I de 2026. Se recomienda seguir trabajando en esta actividad para el cumplimiento del 100% de la programación de la vigencia.</t>
  </si>
  <si>
    <t>0.2</t>
  </si>
  <si>
    <t>Como resultado de este trabajo, el Ministerio de Salud y Protección Social expidió la Resolución 001233 del 26 de junio de 2026, mediante la cual se adoptó oficialmente el Plan Decenal para el Control del Cáncer 2026-2035 (PDCC 2026-2035). El nuevo plan incorpora un modelo actualizado que reconoce el continuo de la atención en cáncer, desde el control del riesgo y la detección temprana hasta el diagnóstico, la estadificación, el tratamiento, la supervivencia, el soporte oncológico y los cuidados al final de la vida. Asimismo, incorpora componentes estratégicos de participación social, fortalecimiento del talento humano, evaluación tecnológica, comunicación y educación transformativa, con el propósito de reducir la incidencia y mortalidad por cáncer, mejorar la calidad de vida de los pacientes y disminuir las inequidades territoriales.</t>
  </si>
  <si>
    <t>Teniendo en cuenta la información de la entidad, se cumplió esta actividad en el trimestre en un 20%, completanto así la meta completa para la vigencia 2026.</t>
  </si>
  <si>
    <t>No aplica</t>
  </si>
  <si>
    <t>2. Avanzar en los procesos de laboralización con estabilidad, formalización, dignificación, formación permanente y protección del talento humano en salud.</t>
  </si>
  <si>
    <t xml:space="preserve">Implementar el plan de transformación institucional de acuerdo con la Ley 2291 de 2024.  </t>
  </si>
  <si>
    <t xml:space="preserve">Cronograma de transformación </t>
  </si>
  <si>
    <t>Porcentaje de implementación del plan de transformación institucional.</t>
  </si>
  <si>
    <t>(número de actividades del cronograma de transformación ejecutadas / número de actividades del cronograma de transformación programadas ) *100</t>
  </si>
  <si>
    <t>A la fecha de corte  se cuenta con un avance acumulado de 95%, que corresponde a 20 actividades cumplidas de 21 contempladas en el cronograma establecido. 
Durante el primer trimestre de 2026, el Instituto Nacional de Cancerología (INC) registró avances importantes en la implementación de su proceso de Transformación Institucional, en coherencia con los lineamientos del Plan Estratégico Sectorial y orientado al fortalecimiento de su capacidad administrativa, técnica y operativa para la atención integral del cáncer.
El principal hito de este periodo fue la expedición de los Decretos 021, 022 y 023 del 15 de enero de 2026, mediante los cuales se adoptó la nueva estructura organizacional del Instituto, se estableció la planta de personal y se creó una prima especial para médicos especialistas por atención a pacientes oncológicos. Esta actualización normativa permitió modernizar el marco institucional, alineándolo con las necesidades actuales del sector salud y las prioridades misionales del INC.
Se adelantó de manera oportuna la implementación de la nueva estructura, destacándose la posesión de la Dirección General y la publicación de las hojas de vida de los cargos de libre nombramiento y remoción de los niveles asesor y directivo, garantizando los principios de transparencia y publicidad. Así mismo, entre el 30 y 31 de enero de 2026 se efectuaron las posesiones de cargos estratégicos de dirección, asesoría, subgerencias, direcciones técnicas y jefaturas de oficina, asegurando la operatividad inicial del nuevo modelo organizacional.
En cuanto a la planta de personal, la transformación permitió la consolidación de una planta global de 1.713 cargos. Con corte al primer trimestre de 2026, se encontraban provistos 800 cargos y 891 permanecían vacantes, lo que evidencia avances significativos en la provisión, pero también retos importantes en la consolidación del talento humano. En los cargos de libre nombramiento y remoción, de los 16 previstos se encontraban provistos 15. Adicionalmente, se adelantó la incorporación de funcionarios con derechos de carrera administrativa, nombramientos en provisionalidad y otras modalidades, fortaleciendo progresivamente la capacidad institucional.
De manera complementaria, el Grupo de Talento Humano avanza en la verificación del cumplimiento de requisitos para la incorporación y nombramiento del personal asistencial, con el fin de culminar las posesiones correspondientes durante el mes de abril de 2026. Este proceso resulta clave para asegurar la continuidad y calidad en la prestación de los servicios misionales del Instituto.
En síntesis, al cierre del primer trimestre de 2026, el Instituto Nacional de Cancerología presenta un avance sólido en su Transformación Institucional, especialmente en los componentes normativo, estructural y directivo.  persisten desafíos relacionados con la provisión total de la planta y la consolidación del personal asistencial, aspectos que deberán ser priorizados en los siguientes trimestres para garantizar el pleno cumplimiento de las metas del Plan Estratégico Sectorial.
Fuente. Subgerencia Corporativa</t>
  </si>
  <si>
    <t>Teniendo en cuenta la información de la entidad, se tiene un avance del 95,24% de la meta anual, y menciona las acciones a través de las cuales se cumplió en el trimestre I de 2026. Se recomienda seguir trabajando en esta actividad para el cumplimiento del 100% de la programación de la vigencia.</t>
  </si>
  <si>
    <t>A la fecha de corte  se cuenta con un avance acumulado de 95%, que corresponde a 20 actividades cumplidas de 21 contempladas en el cronograma establecido. 
En cuanto a la planta de personal, la transformación permitió la consolidación de una planta global de 1.712 cargos. Con corte al primer semestre de 2026, se encontraban provistos 846 cargos y 866 permanecían vacantes, lo que evidencia avances significativos en la provisión, pero también retos importantes en la consolidación del talento humano. 
Durante el I semestre de 2026, se presentó la renuncia por reconocimiento de pensión de un cargo de Profesional Especializado perteneciente a la planta transitoria, razón por la cual la planta de personal quedó conformada por un total de 1.712 cargos a la fecha del presente informe.</t>
  </si>
  <si>
    <t>Teniendo en cuenta la información de la entidad, se cumplió esta actividad en el trimestre en un 95%. Se sugiere revisar alternativas para el cumplimiento en los otros trimestres</t>
  </si>
  <si>
    <t>6. Gestión del conocimiento y la innovación</t>
  </si>
  <si>
    <t>6.1. Gestión del conocimiento y la innovación</t>
  </si>
  <si>
    <t>3. Garantizar acceso oportuno a los medicamentos y tecnología a los habitantes del territorio nacional.</t>
  </si>
  <si>
    <t>Generar investigación y desarrollo e innovación en medicamentos biotecnológicos, de acuerdo al cumplimiento e implementación  del CONPES 4129 del 2024.</t>
  </si>
  <si>
    <t xml:space="preserve">Ficha del proyecto </t>
  </si>
  <si>
    <t xml:space="preserve">Porcentaje de cumplimiento de la gestión del macroproyecto "Diseño e implementación del programa de investigación, desarrollo, innovación de medicamentos biotecnológicos en el INC" </t>
  </si>
  <si>
    <t>% de cumplimiento de  la gestión del programa en biotecnológicos.</t>
  </si>
  <si>
    <t>Total acumulado al horizonte del proyecto (2026): 40%
I trimestre 2026
Apropiación: $11.915.666.148
Ejecución: $ 11.898.546.320
% ejecución: 99.8%
Frente a la meta 2026: 11.2%
Total acumulado 2025: 28,5%
La ejecución del proyecto presenta avances relevantes en los componentes administrativos, técnicos y contractuales, evidenciados en la aprobación del presupuesto ajustado, el desarrollo de los comités técnicos y la estructuración de la convocatoria para la fiduciaria en el marco del convenio con el Ministerio de Salud y Protección Social.
Se registran progresos significativos en la infraestructura de los laboratorios, particularmente en la obra civil y la ingeniería de detalle, permitiendo avanzar de manera ordenada hacia la adecuación integral de los espacios y la implementación de los sistemas críticos requeridos.
La gestión contractual y el seguimiento técnico a los contratos de asesoría jurídica, servicios técnicos y equipamiento han contribuido de manera sustancial a la estructuración de los procesos productivos, el desarrollo de la línea celular y la definición de estrategias de adquisición de bienes y servicios.
En conjunto, los avances alcanzados consolidan las bases necesarias para el cumplimiento de las metas del proyecto y permiten la continuidad y ejecución efectiva de las actividades previstas para la vigencia 2026.
Fuente. Gestor de proyectos</t>
  </si>
  <si>
    <t>Teniendo en cuenta la información de la entidad, se tiene un avance del 83,3% de la meta anual, y menciona las acciones a través de las cuales se cumplió en el trimestre I de 2026 y el valor . Se recomienda seguir trabajando en esta actividad para el cumplimiento del 100% de la programación de la vigencia.</t>
  </si>
  <si>
    <t>II trimestre 2026
Apropiación: $11.915.666.148
Ejecución: $11.902.115.883
% ejecución: 99.8%
Cumplimiento II trimestre 43% (horizonte del proyecto)
Frente a la meta II 2026: 3.3%
Frente a la meta I 2026: 11.2%
Total acumulado 2025: 28,5%
Se ha avanzado en la gestión administrativa del proyecto, incluyendo la adición de $80.160.000 millones para un total del proyecto de $8.128.570.871 de pesos, los cuales fueron para adicionar el contrato del Asesor Biofarmacéutico (Contrato 0039-2025) que finalizaba el 30 de junio 2026 y y prorrogarlo hasta el 30 de septiembre 2026, se realizó la elaboración de informes de supervisión del Contrato 0008 de 2025 correspondiente a la asesoría legal y se recibieron informes para el último pago.  
Se adelantaron acciones puntuales de seguimiento para el contrato de infraestructura (laboratorio de biotecnológicos) realizando prórroga hasta el 16 de diciembre 2026 con avances en obra civil como la instalación de la estructura, los equipos WFI, HVAC y los paneles farmacéuticos se encuentran en fabricación.  Con respecto al contrato de 3P BIOPHARMACEUTICALS  (0337-2025) de la línea celular se gestionaron pagos por $4.333.164.579, en equipamiento se realizó prórroga a los contratos vigentes (0435 - 0436- 0437 de 2025) que vencían el 30 de junio 2026 hasta 18 diciembre de 2026.
Fuente. Gestora de proyectos.</t>
  </si>
  <si>
    <t>Generar investigación, desarrollo e innovación de programa en fitoterapéuticos.</t>
  </si>
  <si>
    <t>Porcentaje de cumplimiento de la gestión del programa en fitoterapéuticos.</t>
  </si>
  <si>
    <t>% de cumplimiento de  la gestión del programa de fitoterapéuticos.</t>
  </si>
  <si>
    <t>Cumplido en la vigencia 2025</t>
  </si>
  <si>
    <t>Teniendo en cuenta la información de la entidad, se cumplió esta actividad en la vigencia 2025, por lo tanto no presentan avance en 2026</t>
  </si>
  <si>
    <t>Fortalecer el modelo de trabajo de la Red Nacional de Cáncer con los diferentes actores de los sistemas de ciencias, tecnología e innovación y el de seguridad social en salud en coordinación con el Ministerio de Salud y Protección Social y el Ministerio de Ciencia, Tecnología e Innovación para I+D+i del cáncer en Colombia.</t>
  </si>
  <si>
    <t>Proyectos de I+D+i financiados por la red</t>
  </si>
  <si>
    <t>Número de proyectos de I+D+i financiados por la red.</t>
  </si>
  <si>
    <t xml:space="preserve">Documento con los lineamientos ajustado de la red nacional de investigación en cáncer </t>
  </si>
  <si>
    <t>Lineamientos ajustados de la red nacional de investigación del cáncer.</t>
  </si>
  <si>
    <t>Documento con los lineamientos ajustados de la red nacional de investigación del cáncer.</t>
  </si>
  <si>
    <t>3.1. Fortalecimiento Organizacional y Simplificación de Procesos</t>
  </si>
  <si>
    <t xml:space="preserve">Fortalecer la política de talento humano en salud para el control del cáncer </t>
  </si>
  <si>
    <t>Documento técnico con las recomendaciones para el fortalecimiento de la política de talento humano en salud para el control del cáncer presenta</t>
  </si>
  <si>
    <t>Documento técnico de la formación del talento humano para el control del cáncer en el país.</t>
  </si>
  <si>
    <t>El documento técnico para el fortalecimiento de la política de Talento Humano en Salud en relación con el control del cáncer cuenta con un avance a la fecha del 57%  (4 capítulos de 7 proyectados).
Fuente. Centro de Docencia</t>
  </si>
  <si>
    <t>Teniendo en cuenta la información de la entidad, se tiene un avance del 57% de la meta anual, y menciona las acciones a través de las cuales se cumplió en el trimestre I de 2026 y el valor . Se recomienda seguir trabajando en esta actividad para el cumplimiento del 100% de la programación de la vigencia.</t>
  </si>
  <si>
    <t>Al respecto se culminaron los primeros 6 capítulos y hace falta terminar el último ( VII). Se tiene proyectado la culminación de este documento para el mes de septiembre de 2026 dada la extensión del mismo, la cantidad de información que resultó de las mesas técnicas ejecutadas para su construcción y la inclusión de información de otras dependencias del INC. 
Fuente. Centro de Formación y Docencia en Cancer</t>
  </si>
  <si>
    <t>De acuerdo con la información de la entidad, se ha avanzado en el documento hasta un cumplimiento de 86% acumulado. Se sugiere seguir trabajando en el mismo para cumplir con la meta en la presente vigencia.</t>
  </si>
  <si>
    <t xml:space="preserve">Elaborar y aprobar el proyecto del nuevo edificio de atención ambulatoria 
</t>
  </si>
  <si>
    <t xml:space="preserve">Proyecto de alianza público privada para el diseño y construcción del nuevo edificio de atención ambulatorio. </t>
  </si>
  <si>
    <t xml:space="preserve">Estructuración del proyecto de alianza público privada para el diseño y construcción del nuevo edificio de atención ambulatorio. </t>
  </si>
  <si>
    <t xml:space="preserve">Documento estructuración del proyecto de alianza público privada para el diseño y construcción del nuevo edificio de atención ambulatorio. </t>
  </si>
  <si>
    <t>Firma del contrato Fee for service con el Banco Interamericano de Desarrollo. Por otra parte, se dió inicio a la estructuración que se tiene contemplado culminar entre 14 y 24 meses.
Fuente. Coordinador Tecnología Clínica e Infraestructura</t>
  </si>
  <si>
    <t>Para la vigencia 2026 no hay programación en esta actividad, no obstante mencionan avance de 50% que corresponde a rezago</t>
  </si>
  <si>
    <t>Para la vigencia 2026 no hay programación en esta actividad, no obstante mencionan realización de actividades para cumplimiento posteriormente</t>
  </si>
  <si>
    <t>No aplica.</t>
  </si>
  <si>
    <t>2. Direccionamiento estratégico y planeación</t>
  </si>
  <si>
    <t>2.2. Gestión Presupuestal y Eficiencia del Gasto Público</t>
  </si>
  <si>
    <t>Mantener la sostenibilidad financiera del Instituto Nacional de Cancerología</t>
  </si>
  <si>
    <t xml:space="preserve">Ficha indicador de proceso cumplimiento de las metas de recaudo </t>
  </si>
  <si>
    <t>Porcentaje cumplimiento de las metas de recaudo.</t>
  </si>
  <si>
    <t xml:space="preserve"> {Valor total recaudado en el periodo}|{Meta de recaudo del período}</t>
  </si>
  <si>
    <t>125% de cumplimiento en las metas de recaudo para el I trimestre de 2026
Valor total recaudado en el periodo: $131.207
Meta de recaudo del período: $164.315
(cifras en millones de pesos)
El ingreso acumulado del primer trimestre se ubicó en 125% ($164.315 millones), respecto a la meta acumulada para el primer trimestre de 2026 ($131.207 millones), esto quiere decir que el recaudo cumplió la meta presupuestal del trimestre, quedando un 25% por encima de lo planeado. 
Lo anterior obedeció a los pagos realizados por diferentes ERP, en especial Capital Salud que realizó pagos en este año de la facturación sin contrato de la vigencia 2025; no obstante, existen entidades, en especial las intervenidas, que no vienen cumpliendo con los giros de los valores pactados contractualmente ni lo que establece la normatividad vigente.
Ahora bien, el 79% del ingreso del trimestre, se concentró en pagos realizados por: 
•	CAPITAL SALUD: $70.176 millones equivalente al 43% del recaudo acumulado en el periodo.
•	FAMISANAR: $31.563 millones equivalente al 19% del recaudo acumulado en el trimestre.
•	NUEVA EPS: $27.369 millones equivalente al 17% del recaudo acumulado en el trimestre.
Fuente. Gestión Comercial</t>
  </si>
  <si>
    <t>Teniendo en cuenta la información de la entidad, se presentó un cumplimiento de 125% de la meta trimestral del recaudo y mencionan la justificación correspondiente</t>
  </si>
  <si>
    <t>57% de cumplimiento en las metas de recaudo acumulado a II trimestre de 2026
Valor total recaudado en el periodo: $307.610
Meta de recaudo del período: $544.026
(cifras en millones de pesos)
Con corte al 30 de junio de 2026, el recaudo total alcanzó los $307.610 millones, distribuidos en $13.771 millones por recuperación de cartera de vigencias 2024 y anteriores, $142.637 millones correspondientes a la vigencia 2025 y $151.202 millones asociados a la vigencia 2026. Estos resultados reflejan el fortalecimiento de las acciones de recaudo y recuperación de cartera implementadas por la entidad.  Al cierre de junio de 2026, el cumplimiento de la meta total de recaudo, establecida en $544.026 millones, alcanzó el 57%. Es importante destacar que el recaudo asociado a la facturación del primer trimestre de la vigencia continúa materializándose de manera gradual, principalmente durante los meses de junio y julio, debido a los tiempos propios de los procesos de radicación, auditoría y validación de cuentas médicas por parte de las EPS.
Nota. Se realiza el reporte teniendo en cuenta la situación real a junio de 2026, ya que la meta propuesta está sobreestimada 
Fuente. Gestión Comercial</t>
  </si>
  <si>
    <t>Teniendo en cuenta la información de la entidad, se presentó un cumplimiento de 57% de la meta trimestral del recaudo y mencionan la justificación correspondiente. Se sugiere revisar alternativas para cumplir la meta propuesta en los otros trimestres.</t>
  </si>
  <si>
    <t>Ficha indicador</t>
  </si>
  <si>
    <t xml:space="preserve">Porcentaje de recaudo por giro directo </t>
  </si>
  <si>
    <t xml:space="preserve"> {Valor total recaudado por giro directo en el periodo}|{Total de recaudo en el periodo)</t>
  </si>
  <si>
    <t>79% de giro directo I trimestre 2026
Valor del giro directo: $129.262
Total del recaudo en el periodo: $164.315
(cifras en millones de pesos)
Para el primer trimestre de 2026, el recaudo real por la venta de servicios de salud fue de $164.315 millones, de los cuales $129.262 millones corresponden a pagos por la modalidad de giro directo (ADRES) que equivale al 79% del recaudo y $35.053 millones corresponden a los giros realizados por las tesorería de las diferentes ERP que equivale al 21% del recaudo total.
Fuente. Gestión Comercial</t>
  </si>
  <si>
    <t>Teniendo en cuenta la información de la entidad, se tiene un avance del 98,8% de la meta anual, y menciona las acciones a través de las cuales se cumplió en el trimestre I de 2026 y el valor.</t>
  </si>
  <si>
    <t>40% de giro directo acumulado a II trimestre 2026
Valor facturado:  $374.558
Total del recaudo vigencia 2026: $151.203
(cifras en millones de pesos)
Durante el periodo de enero a junio, los pagos recibidos ascendieron a $307.610 millones. De este total, las EPS han cancelado facturas correspondientes a la vigencia 2026 por $151.203 millones, lo que representa únicamente el 40% de la facturación generada en dicha vigencia. 
En consecuencia, las EPS no dan cumplimiento a la normatividad vigente en materia de Giro Directo, dado que el 60% de los pagos realizados entre enero y junio de 2026 corresponde a facturación de vigencias anteriores. 
Este comportamiento ha sido recurrente y se ha presentado a lo largo de todas las vigencias, ya que las EPS, con los valores postulados ante la ADRES, proceden a legalizar facturas correspondientes a diferentes vigencias, en lugar de priorizar las obligaciones generadas en el periodo actual. 
Nota. Se realiza el reporte teniendo en cuenta la situación real a junio de 2026, ya que la meta propuesta está sobreestimada 
Fuente. Gestión Comercial</t>
  </si>
  <si>
    <t>Teniendo en cuenta la información de la entidad, se presentó un cumplimiento de 40% de la meta trimestral del recaudo y mencionan la justificación correspondiente. Se sugiere revisar alternativas para cumplir la meta propuesta en los otros trimestres.</t>
  </si>
  <si>
    <t>INSTITUTO NACIONAL DE SALUD - INS</t>
  </si>
  <si>
    <t>Miguel Arturo Herrera Larrota</t>
  </si>
  <si>
    <t xml:space="preserve">Fortalecer las capacidades asociadas a gestión y transferencia del conocimiento hacia las redes especiales (Trasplantes y bancos de sangre)  y redes de laboratorios  mediante el acompañamiento técnico y generación de diagnosticos situacionales que permitan apuntar a mejorar las condiciones de salud en las poblaciones vulnerables                 </t>
  </si>
  <si>
    <t xml:space="preserve">Informes de avance del indicador </t>
  </si>
  <si>
    <t>Ensayos acreditados bajo la norma ISO/IEC 17025:2017 y los  parametros  acreditados bajo la norma ISO/IEC 17043:2010</t>
  </si>
  <si>
    <t>Total de ensayos y parametros acreditados bajo norma ISO/IEC 17025:2017 y ISO/ IEC 17043:2010 TEPA/Total de ensayos y parámetros acreditados sometidos a evaluación bajo norma ISO17025:2017 y ISO17043:2010/</t>
  </si>
  <si>
    <t>Indicador con periodicidad anual cuya medición depende de la acreditación de un ente externo.  El objetivo es mantener la condición de acreditación activa para los ensayos y parámetros acreditados bajo las normas ISO /IEC: 17025: 2017 - ISO/IEC 17043:2023. En el año 2025 se acreditaron un total de 37  ensayos bajo la norma ISO/IEC:17025:2017.  Para los paràmetros acreditados activos bajo la norma ISO/IEC: 17043: 2023 en el año 2025  se acreditaron 22 paràmetros.  La totalidad de ensayos y paràmetros acreditados, fueron sometidos a evaluaciòn por ONAC y mediante auditorìa interna en la vigencia 2025.</t>
  </si>
  <si>
    <t>Javier Enrique Guzman-Director Redes en Salud Pública</t>
  </si>
  <si>
    <t>La Entidad reportó el cumplieminto del 100%, tenienod en cuenta los 37 nsayos acreditados bajo la norma en mención.</t>
  </si>
  <si>
    <t>La meta del cuatrienio se cumplió, manteniendo el porcentaje de ensayos acreditados</t>
  </si>
  <si>
    <t xml:space="preserve"> Competencia técnica del Laboratorio Nacional de Referencia (LNR)</t>
  </si>
  <si>
    <t>Numero de programas  de ensayo de aptitud (PEA) con resultado satisfactorio según criterio de cada proveedor /Número de programas de ensayos de aptitud (PEA) (nacional o internacional) en los que se participa X 100</t>
  </si>
  <si>
    <t>Semestral</t>
  </si>
  <si>
    <t>Dado que es un indicador con periodicidad semestral, este dato no se encuentra disponible para el I trimestre. El correspondiente reporte se realizarà con corte semestral, debido a esto se deja la celda de avance cuantitativo en blanco.</t>
  </si>
  <si>
    <t>Respecto a la medición del indicador, este se realizará con corte al segundo trimestre del 2026</t>
  </si>
  <si>
    <t xml:space="preserve">En el primer semestre de 2026 el comportamiento del indicador se ubicó en el nivel satisfactorio con un 100% de resultados que cumplen con el criterio de participación, según las condiciones particulares de cada proveedor. De igual manera es importante resaltar que en el primer semestre en total el LNR participó en 25 Programas de Evaluación Externa del Desempeño; y se obtuvo resultados satisfactorios según los criterios del proveedor.  Bacteriología:Controllab: Ensayos de Aptitud Clínica de Bacteriología Ambulatoria- Bacteriología ambulatorio Identificación: concordancia 100%, Bacteriología ambulatorio  Test de sensibilidad concordancia 100%; Programa EvECSi, Control de la Calidad del Laboratorio de Serología Infecciosa concordancia 100%; Environmental Resource Associates (ERA), proficiency testing (PT) PotableWatR™ Coliform MicrobE™ E.coli y coliformes totales Presencia / Ausencia concordancia 92,9 %, E.coli y coliformes total 1,0 NMP/100 mL  E.coli: 0,845 y C.Totales: 0,883 Satisfactorio,  Arbovirus/Dengue Controlab NS1 Antígeno NS1 para Dengue concordancia 100%; Controlab IgM Anticuerpos IgM anti dengue concordancia 100%; Polio/Enterovirus WHO Global Polio Laboratory Network - ITD - PT2024 Identificacion intratipica para la detección de Poliovirus por biología molecular concordancia 100%; Sarampión/Rubeola Controlab Eruptivas  Serología anticuerpos IgM  e IgG anti sarampión y anti rubéola concordancia 100%; RIQAS Eruptivas Serología anticuerpos IgM  e IgG anti sarampión y anti rubéola concordancia 100%. Aguas- ERA Waters Environmental and Process wáter Standards: pH/electrométrica: satisfactorio, cloruro por cromatografía iónica: satisfactorio, Nitrato como N/ por cromatografía iónica: satisfactorio, Nitrato como N/ por espectrofotometría UV Vis: satisfactorio, Sulfato/Espectrofotométrica: satisfactorio, Sulfato por cromatografía iónica: satisfactorio, Turbidez/Turbidimétrica: satisfactorio, Color/Espectrofotométrica: satisfactorio, Dureza cálcica/Volumétrica: satisfactorio, Conductividad/Electromecánica: satisfactorio, Determinación de Fluoruros en agua por potenciometría -por cromatografía iónica: satisfactorio, Determinación de cadmio por espectrometría de absorción atómica electrotérmica: satisfactorio, Determinación de cromo por espectrometría de absorción atómica electrotérmica: satisfactorio, Determinación de hierro por espectrometría de absorción atómica llama directa: satisfactorio, Determinación de aluminio por espectrofotometría UV-Vis: satisfactorio, Determinación de Mercurio en agua por Espectrofotometría de Absorción Atómica - Vapor Frío: satisfactorio.
</t>
  </si>
  <si>
    <t>El cumplimiento superó la meta programada para el cuatrienio para el segundo trimestre del 2026</t>
  </si>
  <si>
    <t>Desempeño de laboratorios públicos y privados que participan en los programas de Evaluación Externa del Desempeño PEED ofertados por el Laboratorio Nacional de Referencia del INS</t>
  </si>
  <si>
    <t>(Laboratorios con resultados satisfactorios/Total de laborarios participantes)*100</t>
  </si>
  <si>
    <t>Incrementar Flujo</t>
  </si>
  <si>
    <t>Dado que es un indicador con periodicidad anual, este dato no se encuentra disponible para el trimestre, el correspondiente reporte se realizarà con corte anual, debido a esto se deja la celda de avance cuantitativo en blanco.  Es importante precisar que los resultados obtenidos por los laboratorios participantes en los programas PEED  ofertados por el LNR dependen fundamentalmente de la capacidad y competencia tècnica  inherentes de cada laboratorio participante, de esta manera, los resultados satisfactorios estàn condicionados al desempeño particular de cada laboratorio, lo cual impacta sustancialmente este indicador.</t>
  </si>
  <si>
    <t>Respecto a la medición del indicador, este se realizará con corte a 31 de diciembre de 2026</t>
  </si>
  <si>
    <t>la meta se mide de forma anual, por lo tanto para el periodo de reportado no se cuenta con medición</t>
  </si>
  <si>
    <t>Contribuir con el análisis de determinantes sociales para facilitar  la toma de decisiones, la formulación y evaluación de políticas públicas en salud.</t>
  </si>
  <si>
    <t>Reporte del ONS</t>
  </si>
  <si>
    <t xml:space="preserve">Índice de referenciación de publicaciones del Observatorio Nacional de Salud </t>
  </si>
  <si>
    <t>Número de citas a publicaciones del ONS, en los últimos 5 años/Número de publicaciones del ONS, en los últimos 5 años</t>
  </si>
  <si>
    <t>Índice</t>
  </si>
  <si>
    <t>Indicador con periodicidad semestral. Para la presente vigencia, el Observatorio Nacional de Salud llevó a cabo la elaboración y puesta en vigencia del instructivo INT‑R05.0000‑001 – Búsqueda de información – Índice de referenciación, el cual se encuentra disponible en el Sistema Integrado de Gestión (SIG).
Este instrumento tiene como propósito fortalecer el cumplimiento de la meta asociada a la medición del indicador, mediante la implementación de una herramienta metodológica estandarizada que permita al talento humano realizar de manera sistemática la búsqueda y verificación de las publicaciones del ONS que sirven como referente e insumo de otras publicaciones científicas.
Con ello, se busca mejorar la trazabilidad, consistencia y oportunidad del proceso de medición del índice de referenciación, así como consolidar el posicionamiento del Observatorio como fuente técnica de información en salud pública.</t>
  </si>
  <si>
    <t>Bibian Moreno-Directora Observatorio Nacional de Salud</t>
  </si>
  <si>
    <t>Al realizar la búsqueda y verificación del índice de citaciones del Observatorio, se obtuvo un resultado favorable, el cual cumple con la meta establecida para el primer semestre de la vigencia. Este resultado evidencia el posicionamiento y reconocimiento de los productos técnicos generados por el Observatorio como referentes para la producción de conocimiento en salud pública. Así mismo, se evidencia la efectividad de las acciones implementadas en el marco del plan de mejoramiento, las cuales han contribuido al fortalecimiento de los mecanismos de seguimiento y medición del índice de referenciación.</t>
  </si>
  <si>
    <t>7,3</t>
  </si>
  <si>
    <t xml:space="preserve">Índice de legitimidad del Observatorio Nacional de Salud </t>
  </si>
  <si>
    <t xml:space="preserve">Promedio de calificación del atributo del ONS / promedio de calificación del atributo para el conjunto de instituciones evaluadas </t>
  </si>
  <si>
    <t>Indicador con periodicidad anual. El Observatorio Nacional de Salud (ONS) establece como meta para el Índice de Legitimidad un valor de 1,0 para la vigencia 2026, bajo el criterio de mantener al menos el mismo nivel de legitimidad frente a los demás actores que desarrollan actividades en ámbitos similares a los del Observatorio.
La medición del indicador será realizada a través de una encuesta, la cual será aplicada para el cuarto trimestre (IV trimestre) del 2026, la cual permitirá evaluar la percepción de los actores relevantes sobre la legitimidad, pertinencia y reconocimiento técnico del ONS en la producción y uso de información en salud pública.</t>
  </si>
  <si>
    <t>Bibian Yiseth Moreno-Directora Observatorio Nacional de Salud</t>
  </si>
  <si>
    <t>Respecto a la medición del indicador, se realizará en el cuarto trimestre del 2026</t>
  </si>
  <si>
    <t>Debido a que el indicador tiene una periodicidad anual, no se cuenta con información cuantitativa para reportar durante el presente trimestre. No obstante, se continúa avanzando en las acciones de articulación, relacionamiento y posicionamiento del Observatorio Nacional de Salud frente a las entidades y actores del sector salud, fortaleciendo su reconocimiento institucional y técnico. La medición del indicador está planeada realizarse en el cuarto 4° trimestre de 2026 mediante la aplicación de una encuesta que permitirá evaluar la percepción sobre la legitimidad, pertinencia y reconocimiento del ONS.</t>
  </si>
  <si>
    <t>Pablo Chaparro-Director (E) Observatorio Nacional de Salud</t>
  </si>
  <si>
    <t>1,1</t>
  </si>
  <si>
    <t>Contribuir a la gestión de conocimiento en salud pública para la generación, transferencia y apropiación del conocimiento</t>
  </si>
  <si>
    <t>Reporte del indicador</t>
  </si>
  <si>
    <t>Número de publicaciones científicas y documentos para formulación de política pública del INS</t>
  </si>
  <si>
    <t xml:space="preserve">Sumatoria de productos de nuevo conocimiento generados en el período de evaluación </t>
  </si>
  <si>
    <t>Incrementar Acumulado</t>
  </si>
  <si>
    <t>En el primer trimestre de 2026, se reportan 57 productos de nuevo conocimiento, así: 7 artículos científicos y 50 productos correspondientes a otras publicaciones de resutlados de investigación en diferente medios: boletines, policy brief, informes finales de investigación. Se evidencia un gran numero de publicaciones correspondientes al grupo de "otras publicaciones" por informes de eventos mensuales.</t>
  </si>
  <si>
    <t>Margarita Maria Ochoa -Directora (E) Investigación en Salud Pública</t>
  </si>
  <si>
    <t>Respecto al reporte del primer trimestre, se avanza en un 16% de las metas programadas para el año 2026</t>
  </si>
  <si>
    <t>En el segundo  trimestre se reportan 102 productos de nuevo conocimiento, así: 14 artículos científicos y 88 Otras publicaciones de resultados de investigación en diferentes medios: boletines, policy brief, informes (finales de investigación y técnicos). Se evidencia un gran número de publicaciones de otras publicaciones de resultados de investigación por los informes de eventos mensuales. Lo anterior, sumado al resultado del primer trimestre (57 productos) da como resultado un acumulado de 159 productos en el primer semestre de 2026, teniendo en cuenta que se trata de un indicador "acumulado".</t>
  </si>
  <si>
    <t>De acuerdo a la información reportada por la Entidad, se avanzó en un 45% para el segundo trimestre de 2026</t>
  </si>
  <si>
    <t>Miguel Herrera 16-06-2025</t>
  </si>
  <si>
    <t>Documento de análisis</t>
  </si>
  <si>
    <t xml:space="preserve">Índice de citación o factor de impacto de la revista biomédica del INS del Journal citation report (promedio de veces que los artículos de la revista Biomédica publicados en los dos años anteriores fueron citados. 
</t>
  </si>
  <si>
    <t>Índice de citaciones de la revista biomédica</t>
  </si>
  <si>
    <t>El factor de impacto de la Revista Biomédica tiene una periodicidad anual y es calculado por el Journal Citation Report. El dato de 2025 se publicó en junio de 2025 con un resultado de 0.6, con respecto a la meta establecida en 0.5. Este resultado se reportó en el segundo trimestre de 2025 y, dado que es un indicador de periodicidad anual, el resultado de la vigencia se conserva en 0.5. Así mismo, teniendo en cuenta el tipo de acumulación (flujo), el resultado acumulado es igual al último dato disponible, esto es, 0.6. Se espera que el resultado de 2026 se publique en el mes de junio.</t>
  </si>
  <si>
    <t>De acuerdo al reporte realizado por la Entidad, se espera obtener el resultado de la medición en el segundo trimestre de 2026</t>
  </si>
  <si>
    <t>El indicador tiene una periodicidad anual  y es calculado por una fuente externa (Journal citation report). Se puede definir el factor de impacto de una revista como la media de veces que en un año han sido citados los artículos que ha publicado en los dos años anteriores. La fórmula que se utiliza para calcular el factor de impacto es: el número total citaciones recibidas en los dos años anteriores dividido entre el número total de artículos publicados en esos dos años anteriores. 
 la revista Biomédica alcanzó un factor de impacto de 0,7 en el Journal Citation Reports (vigencia 2025, publicado en junio de 2026). Este resultado supera la meta institucional de 0,5 fijada para el periodo y representa un avance importante en la visibilidad y reconocimiento internacional de nuestra publicación.
En el ámbito de la Medicina Tropical, Biomédica se encuentra entre las revistas indexadas a nivel mundial y es la única publicación en español dentro de esta categoría. Esto le otorga un papel estratégico en la difusión del conocimiento científico en nuestra lengua y fortalece su relevancia en Colombia y en Iberoamérica. Además, es una de las cinco revistas latinoamericanas reconocidas en esta área, lo que subraya su importancia regional.
Durante el periodo evaluado, la revista publicó 73 artículos y revisiones, que recibieron un total de 1.186 citas en 2025. Estos resultados demuestran que los contenidos de Biomédica no solo son consultados, sino que también generan impacto y permanecen vigentes en el tiempo, con una vida media de citación de más de 7 años.</t>
  </si>
  <si>
    <t>De acuerdo a la información reportada por la Entidad, se avanzó en 140% acumulado  para el segundo trimestre de 2026</t>
  </si>
  <si>
    <t xml:space="preserve"> Apropiación social del conocimiento científico en salud pública y Biomedicina.</t>
  </si>
  <si>
    <t>Sumatoria de productos de apropiación social del conocimiento científico en salud y Biomedicina generados en el período de evaluación 
Se tomarán los productos reportados del periodo de medición de cada semestre de la DISP,según las siguientes categorías de productos:
1. Conferencias magistrales o presentaciones en eventos científicos (modalidad oral y cartel)
2. Organización o participación en eventos científicos (cursos, talleres, seminarios científico-técnicos) 
3. Evaluación técnica de artículos como par evaluador
4. Evaluación técnica de proyectos como par evaluador
5. Evaluación de trabajos de grado, de investigación y tesis
6. Participación en comités interinstitucionales y mesas técnicas</t>
  </si>
  <si>
    <t>En el I trimestre de 2026 se evidencian 15 productos de divulgación científica: 13 participaciones y/o organización de eventos científicos, tecnológicos y de innovación, como congresos seminarios, foros, conversatorios, talleres, entre otros y dos nuevas secuencias genéticas.</t>
  </si>
  <si>
    <t>Se reportaron 15 productos de apropiación social para el conocimiento, con corte a 31 de marzo de 2026</t>
  </si>
  <si>
    <t>Durante el segundo trimestre se obtuvieron 39 productos de divulgación pública de la ciencia, específicamente en: 22 participación y/o organización de eventos científicos, tecnológicos y de innovación y 17 Participaciones en congresos, seminarios, foros, conversatorios, talleres, entre otros. Lo anterior, sumado al resultado del primer trimestre (15 productos) da como resultado un acumulado de 54 productos en el primer semestre de 2026, teniendo en cuenta que se trata de un indicador "acumulado"..</t>
  </si>
  <si>
    <t>De acuerdo a la información reportada por la Entidad, se avanzó en 21,60%   para el segundo trimestre de 2026</t>
  </si>
  <si>
    <t xml:space="preserve">Fortalecer las capacidades organizacionales mediante un rediseño institucional para  mejorar la capacidad de gestión y prestación de servicios con enfoque territorial
</t>
  </si>
  <si>
    <t>Soporte de actividades</t>
  </si>
  <si>
    <t>Plan de trabajo implementado</t>
  </si>
  <si>
    <t>(Actividades implementadas anuales/actividades programadas anuales)*100</t>
  </si>
  <si>
    <t>En el primer trimestre del 2026, se proyecta la estructuración de los estudios previos para la contratación de la tercera fase del rediseño institucional de la Entidad para la vigencia 2026</t>
  </si>
  <si>
    <t>Ingrit Lineth Vasquez-Secretaria General</t>
  </si>
  <si>
    <t>Indicador con periodicidad anual. Para el primer trimestre se estima una ejecución del 10% del plan de trabajo establecido para la vigencia 2026</t>
  </si>
  <si>
    <t>El indicador tiene un periodicidad anual. A junio del 2026, se adjudico el proceso formalizado bajo la  Resolución 0732 de 2026, destacando lo principal en el apartado del  Objeto: orientado a formalizar y adjudicar un contrato relacionado con el rediseño de actividades específicas dentro de la entidad. Se establece que el contrato tiene como finalidad apoyar procesos de contratación y supervisión, asegurando que se cumplan las etapas necesarias para la adquisición de bienes, servicios u obras públicas. Se estima un procentaje de avance del 25%.</t>
  </si>
  <si>
    <t>2.1 Politica de planeación institucional.</t>
  </si>
  <si>
    <r>
      <t xml:space="preserve">Fortalecer los sistemas de información de las redes especiales, de laboratorio, del Sistema Nacional de Vigilancia y de otros sistemas existentes con el fin de mejorar los procesos relacionados con comportamientos epidemiológicos, diagnósticos por laboratorio, sangre y componentes anatómicos; apuntando a la interoperabilidad para su uso desde y hacia otras fuentes de interes en salud publica.   </t>
    </r>
    <r>
      <rPr>
        <b/>
        <sz val="10"/>
        <rFont val="Aptos Narrow"/>
        <family val="2"/>
        <scheme val="minor"/>
      </rPr>
      <t xml:space="preserve">
</t>
    </r>
  </si>
  <si>
    <t>Documentos técnicos</t>
  </si>
  <si>
    <t>Porcentaje de Sistemas interoperables</t>
  </si>
  <si>
    <t>Sistemas interoperables/Sistemas indetificados como potencialmente interoperables
Nota: Primer año se dedicará a la indentificación del sistemas potencialmente interoperables</t>
  </si>
  <si>
    <t>Indicador con periodicidad anual. En el marco del avance del Plan Estratégico Sectorial y la consolidación de capacidades de interoperabilidad institucional, se informa que actualmente se viene trabajando en la exposición de datos bajo un enfoque de arquitectura tipo medallón (Bronce, Plata y Oro) en entornos de Data Lake, particularmente sobre la fuente de SIVIGILA. Este enfoque permite estructurar la información de manera progresiva, garantizando calidad, trazabilidad y disponibilidad para consumo analítico e interoperable. De manera complementaria, se adelanta la tipificación y estandarización de datos en los sistemas RedData y Sihevi, con el fin de unificar criterios semánticos y técnicos que faciliten el intercambio de información entre plataformas misionales del INS.
Este ejercicio es fundamental para asegurar consistencia en los datos, así como para habilitar futuros procesos de integración. Por su parte, el Ministerio de Salud ha venido avanzando en la exposición de servicios asociados a RUAF-ND, lo cual representa un insumo clave para la consulta de información vital. En este sentido, las acciones desarrolladas se alinean con un enfoque progresivo de interoperabilidad, basado en la disponibilidad controlada de datos, la estandarización de estructuras y la articulación interinstitucional, permitiendo sentar bases sólidas para la integración efectiva de los sistemas en el mediano plazo. Se estima un procentaje de avance del 30%</t>
  </si>
  <si>
    <t>Carlos Andres Lopez-Jefe OTICS</t>
  </si>
  <si>
    <t>teniendo en cuenta el reporte de la Entidad, se avanzó conun 30% del sistema Interoperable para la vigencia 2026</t>
  </si>
  <si>
    <t>Indicador con periodicidad anual. Durante el proceso de implementación de la interoperabilidad entre los sistemas REDDataINS y SIHEVI se realizaron las actividades de entendimiento técnico y funcional entre los equipos responsables de ambos sistemas. No obstante, la continuidad del proyecto se vio condicionada por un bloqueante de carácter jurídico, asociado a la necesidad de validar la autorización institucional para el intercambio de información, en cumplimiento de los principios de seguridad, confidencialidad y protección de datos personales establecidos en la Ley 1581 de 2012.
Durante el II trimestre de 2026, se desarrolló el Plan de Mejoramiento de Interoperabilidad REDDataINS–SIHEVI y los Lineamientos de Interoperabilidad, documentos que establecen la hoja de ruta técnica, funcional y de gobierno para reactivar el proyecto y avanzar en la implementación de la interoperabilidad entre ambos sistemas.
Como resultado de este trabajo se obtuvieron los siguientes avances:
Se realizó un diagnóstico del estado actual de la interoperabilidad, evaluando las dimensiones técnica, semántica, organizacional, de seguridad, normativa y de trazabilidad, identificando como principal brecha el vacío jurídico para formalizar el intercambio de información entre ambos sistemas.
Se definió la arquitectura objetivo de interoperabilidad, basada en un modelo canónico de datos para entidades comunes (Donante, Marcador Infeccioso, IPS, entre otras), integración mediante APIs REST documentadas con OpenAPI 3.0 y alineación progresiva con el estándar HL7 FHIR R4.
Se diseñó la estructura de gobernanza, que contempla la conformación del Comité de Interoperabilidad y la definición de cuatro Acuerdos de Intercambio de Información (AII-01 a AII-04), identificando que el AII-01, correspondiente a la consulta de marcadores infecciosos, requiere la emisión del concepto jurídico para su formalización.
Se estructuró un roadmap de implementación en cinco fases, en el cual la primera fase contempla la formalización de los acuerdos de intercambio de información y el fortalecimiento del gobierno de datos como requisito para iniciar el desarrollo técnico de la interoperabilidad.
Evidencias:
Plan de Mejoramiento de Interoperabilidad REDDataINS – SIHEVI, versión 1.0.
Lineamientos de Interoperabilidad REDDataINS – SIHEVI.
Se estima un porcentaje de avance del 50% en la vigencia.</t>
  </si>
  <si>
    <t xml:space="preserve">NA </t>
  </si>
  <si>
    <t>INTITUTO NACIONAL DE VIGILANCIA DE MEDICAMENTOS Y ALIMENTOS – INVIMA</t>
  </si>
  <si>
    <t>Contribuir al mejoramiento del sistema de vigilancia en salud pública y sanitario a través de la implementación del proceso de fiscalización sanitaria</t>
  </si>
  <si>
    <t>Plan Operativo Anual POA Invima</t>
  </si>
  <si>
    <t xml:space="preserve">Inspección de los productos competencia del Invima </t>
  </si>
  <si>
    <t>No de visitas inspección de los productos competencia del Invima realizadas</t>
  </si>
  <si>
    <t xml:space="preserve">Para el primer trimestre de la vigencia 2026 se realizaron un total de 3877 visitas de inspección, vigilancia y control en bancos de componentes anatómicos, bancos de gametos, bancos de sangre, establecimientos que realizan estudios clínicos con DM y RDIV, establecimientos que fabrican e importan productos cosmeticos, plaguicidas, productos de aseo y productos de higiene domestica, dispositivos médicos, medicamentos y alimentos que las cuales equivalen al  27.2% del cumplimiento de la meta de la vigencia 2026 en este trimestre.
</t>
  </si>
  <si>
    <t xml:space="preserve">Areas técnicas misionales Invima
</t>
  </si>
  <si>
    <t>segun la informacion reportada por la entidad adscrita esta meta en el primer trimestre de la vigencia 2026,  tuvo un avance de 27,2% que correspónde a 3,877 visitas de inspección y vigilancia, se recomienda continuar con las actividades correspondientes para tener un avance del 100% al finalizar la vigencia.</t>
  </si>
  <si>
    <t xml:space="preserve">Para el segundo trimestre de la vigencia 2026 se realizaron un total de 3708 visitas de inspección, vigilancia y control en bancos de componentes anatómicos, bancos de gametos, bancos de sangre, establecimientos que realizan estudios clínicos con DM y RDIV, establecimientos que fabrican e importan productos cosmeticos, plaguicidas, productos de aseo y productos de higiene domestica, dispositivos médicos, medicamentos y alimentos que las cuales equivalen al  26% del cumplimiento de la meta de la vigencia 2026 en este trimestre.
</t>
  </si>
  <si>
    <t>segun la informacion reportada por la entidad adscrita esta meta en el segundo trimestre de la vigencia 2026,  tuvo un avance de 26% que correspónde a 3755 visitas de inspección y vigilancia, se recomienda continuar con las actividades correspondientes para tener un avance del 100% al finalizar la vigencia.</t>
  </si>
  <si>
    <r>
      <rPr>
        <sz val="11"/>
        <color rgb="FF000000"/>
        <rFont val="Aptos Narrow"/>
        <scheme val="minor"/>
      </rPr>
      <t xml:space="preserve">Para el primer semestre de 2026:
No.de visitas inspección de los productos competencia del Invima realizadas
Línea Base_11.944
Meta año 2026: 14.239
Primer Semestre 2026
I Trimestre : 3.877
II Trimestre :3.755
Resultado Cuantitativo I Semestre 2026: </t>
    </r>
    <r>
      <rPr>
        <b/>
        <sz val="11"/>
        <color rgb="FF000000"/>
        <rFont val="Aptos Narrow"/>
        <scheme val="minor"/>
      </rPr>
      <t xml:space="preserve">7.632
</t>
    </r>
    <r>
      <rPr>
        <sz val="11"/>
        <color rgb="FF000000"/>
        <rFont val="Aptos Narrow"/>
        <scheme val="minor"/>
      </rPr>
      <t xml:space="preserve">% de Cumplimiento:  </t>
    </r>
    <r>
      <rPr>
        <b/>
        <sz val="11"/>
        <color rgb="FF000000"/>
        <rFont val="Aptos Narrow"/>
        <scheme val="minor"/>
      </rPr>
      <t>54,602%</t>
    </r>
    <r>
      <rPr>
        <sz val="11"/>
        <color rgb="FF000000"/>
        <rFont val="Aptos Narrow"/>
        <scheme val="minor"/>
      </rPr>
      <t xml:space="preserve"> - I Semestre 2026
Esta actividad esta incluida en el Plan Operativo Anual (POA) 2026 de las siguientes direcciones: Dirección de Cosméticos, Dirección de Dispositivos y Dirección de Operaciones Sanitarias, asociadas a los indicadores  626 - 683 - 732 - 733 - 734 - 735 - 736 - 737 - 756 - 838. Para su verificación, la Oficina de Control Interno cruzó la información entregada por la Oficina Asesora de Planeación con la reportada por las dependencias responsables de la meta en la vigencia 2026. La información reportada y las evidencias se encuentran ajustadas con las cifras presentadas.
</t>
    </r>
  </si>
  <si>
    <t>Asistencia técnica a los Entes descentralizados y actores involucrados con los productos competencia del Invima</t>
  </si>
  <si>
    <t>No. asistencias técnicas   a los Entes descentralizadosy actores involucrados con los productos competencia del Invima realizadas</t>
  </si>
  <si>
    <t xml:space="preserve">El indicador presenta un avance de 51 asistencias técnicas realizadas en el primer trimestre que corresponde a un 21% de la meta total programada para 2026 . Se han desarrollado asistencias técnicas en los siguentes temas:
Alimentos y bebidas: 
Normatividad vigente y  fortalecimiento a ETS y PBA . Dirigido a funcionarios de secretarias de salud y administrativos de la planta de beneficio de PBA Nunchia virtual,  PBA Piamonte- Cauca, PBA Simijaca, PBA de Puerto Carreño y Puerto Leguizamo, ETS Guainía , ETS Medellín
Dispositivos Médicos: 
Programa Nacional de Reactivovigilancia dirigida a las secretarias de salud de Vichada, Santa Marta y Santader 
Medicamentos: 
Programa de Farmacovigilancia en los departamentos de Vichada, Guainía,Caquetá, Putumayo, Risaralda ,Magdalena enfocadas en la gestión de Eventos Adversos Posteriores a la Vacunación (EAPV) y en el acompañamiento técnico para la revisión de casos delegados por los actores de la Red Nacional de Farmacovigilancia, incluyendo su registro, evaluación y delegación al ente regulatorio a través de la plataforma VigiFlow.
Cosméticos:
Normatividad sanitaria vigente productos cosméticos Resolución 833 de 2018, Resolución 706 de 2008, Resolución 721 de 2018, Resolución 2206 y 2214 del 2021
</t>
  </si>
  <si>
    <t>segun la informacion reportada por la entidad adscrita esta meta en el primer trimestre de la vigencia 2026,  tuvo un avance de 21% que correspónde a 51 asistencias tecnicas a entes descentralizados, se recomienda continuar con las actividades correspondientes para tener un avance del 100% al finalizar la vigencia.</t>
  </si>
  <si>
    <t xml:space="preserve">Se realizarón asistencias técnicas en las siguientes temáticas:
Normatividad sanitaria vigente aplicable a productos cosméticos, incluyendo la Resolución 833 de 2018, la Resolución 706 de 2008, la Resolución 721 de 2018 y las Resoluciones 2206 y 2214 de 2021  dirigida a las Entidades Territoriales de Salud (ETS) del Atlántico, Ibague, Guajira y Quindio.
Aditivos contenidos máximos de sodio y ETA, importados dirigida a Entidades Territoriales de Salud de Pereira, Rionegro y El retiro.
Fortalecimiento Entidades Territoriales de Salud y decreto 1500 y reglamentarios en Monteria, Ibague, San Carlos Antioquia, Leticia y Puerto Carreño y Silvania.
Buenas prácticas de manufactura, autorizaciones de comercialización, normatividad, resolución 240 de 2013, expoInvima, las cuales fueron dirigidas a plantas de beneficio, emprendedores, micro y pequeños empresarios, médicos veterinarios, funcionarios de alcaldías, gobernación, colegios, en los departamentos de Amazonas, Antioquía, Boyacá, Cundinamarca, Huila, Norte de Santander, Quindío, Tolima y Valle del Cauca.
Fortalecimiento de la farmacovigilancia y la gestión de eventos adversos posteriores a la vacunación (EAPV) en los departamentos de Meta, Tolima y Antioquia, Boyacá y Nariño.
Fortalecimiento de la implementación de los programas, la gestión y análisis de reportes, la investigación de eventos e incidentes y las actividades de vigilancia postcomercialización de dispositivos médicos, así como de los reactivos de diagnóstico in vitro y la aplicación de los lineamientos técnicos establecidos por el INVIMA, con participación de las Secretarías de Salud de Cesar, Córdoba, Bolívar, Antioquia, La Guajira, Cartagena, Cundinamarca, Huila, Nariño y Arauca, así como al Instituto Nacional de Salud (INS).
Asistencia técnica a la Secretaría de Salud de Cundinamarca, con el fin de hacer un levantamiento de la información de las acciones de IVC desarrolladas por la Secretaría, para la construcción del modelo de gestión por riesgo de sustancias modelantes a nivel territorial, y se resuelven inquietudes relacionadas con la implementación de la Ley 2316 de 2023 y el Decreto de 545 de 2024.
</t>
  </si>
  <si>
    <t>segun la informacion reportada por la entidad adscrita esta meta en el primer trimestre de la vigencia 2026,  tuvo un avance de 36% que correspónde a 88 asistencias tecnicas a entes descentralizados, se recomienda continuar con las actividades correspondientes para tener un avance del 100% al finalizar la vigencia.</t>
  </si>
  <si>
    <r>
      <rPr>
        <sz val="11"/>
        <color rgb="FF000000"/>
        <rFont val="Aptos Narrow"/>
        <scheme val="minor"/>
      </rPr>
      <t>Para el primer semestre de 2026:
No. asistencias técnicas  a los Entes descentralizados y actores involucrados con los productos competencia del Invima realizadas.
Línea Base_200
Meta año 2026: 243
Primer Semestre 2026
I Trimestre :51
II Trimestre : 88
Resultado Cuantitativo I Semestre 2026:</t>
    </r>
    <r>
      <rPr>
        <b/>
        <sz val="11"/>
        <color rgb="FF000000"/>
        <rFont val="Aptos Narrow"/>
        <scheme val="minor"/>
      </rPr>
      <t xml:space="preserve"> 139
</t>
    </r>
    <r>
      <rPr>
        <sz val="11"/>
        <color rgb="FF000000"/>
        <rFont val="Aptos Narrow"/>
        <scheme val="minor"/>
      </rPr>
      <t>% de Cumplimiento:</t>
    </r>
    <r>
      <rPr>
        <b/>
        <sz val="11"/>
        <color rgb="FF000000"/>
        <rFont val="Aptos Narrow"/>
        <scheme val="minor"/>
      </rPr>
      <t xml:space="preserve"> 57</t>
    </r>
    <r>
      <rPr>
        <sz val="11"/>
        <color rgb="FF000000"/>
        <rFont val="Aptos Narrow"/>
        <scheme val="minor"/>
      </rPr>
      <t xml:space="preserve">%
Esta actividad se encuntra documentada en los indicadores: 621, 634,700,731,829, asociados a las Direcciones de: Dispositivos Médicos, Alimentos y bebidas, Medicamentos.  La información reportada y las evidencias se encuentran ajustadas con las cifras registradas en el presente seguimiento.
</t>
    </r>
  </si>
  <si>
    <t>Capacitaciones a entes descentralizados y actores involucrados con los productos competencia del Invima</t>
  </si>
  <si>
    <t>No. de capacitaciones  a entes descentralizados y actores involucrados con los productos competencia del Invim realizadas</t>
  </si>
  <si>
    <t xml:space="preserve">Para el primer trimestre de la vigencia 2026 se realziaron un total de 91 capacitaciones en los siguientes temas:
Alimentos:
Reglamentación sanitaria grasas y aceites, Charla BPM Fedecacao (Virtual),   Requisitos China aves , Bienestar Animal en PBA de Aves , Bienestar Animal PBA de Bovinos , Requisitos de PBA de conejos.
Normatividad vigente sobre rotulado nutricional general, expedición de registros sanitarios, BPM, bienestar animal en PBA, fortalecimiento, viche, panela, cafe, bebidas, fedecacao.
Correcto manejo de autorizaciones de comercialización de alimentos, trámites y permisos que deben realizar los exportadores ante el Invima dirigidas a empresarios, exportadores y usuarios PAPF, en los departamentos de Bogotá y Córdoba.
Medicamentos:
Gestión de Eventos Adversos Posteriores a la Vacunación (EAPV), lineamientos para la implementación de programas de farmacovigilancia, gestión de Problemas Relacionados con Medicamentos (PRM), y aspectos relacionados con la captación y reporte de errores de medicación a través de VigiFlow.
Dispositivos Médicos:
Regulación de registros sanitarios para dispositivos médicos en Colombia.
</t>
  </si>
  <si>
    <t>segun la informacion reportada por la entidad adscrita esta meta en el primer trimestre de la vigencia 2026,  tuvo un avance de 19,6 % que correspónde a 91capacitaciones a  entes descentralizados, se recomienda continuar con las actividades correspondientes para tener un avance del 100% al finalizar la vigencia.</t>
  </si>
  <si>
    <t xml:space="preserve">Durante el segundo trimestre de la vigencia se realizaron capacitaciones en los siguientes temas:
Cosméticos: 
Generalidades de trámites ante el INVIMA para Cosméticos e Higiene Doméstica, llevada a cabo con el Fondo Colombia en Paz, con calificación en la evaluación de Sensibilización sobre esmaltes semipermanentes, realizada con la Mesa Sectorial del SENA.
 Webinar sobre Demuestra la Calidad 2024
Requisitos normativos para solicitar Certificación de capacidad de producción y Notificación Sanitaria Obligatoria para productos cosméticos, conforme a la normatividad vigente que imparte la CAN, dirigida a Cámara de Comercio de Bogotá
Participación en la Feria Solucionando en la ciudad de Medellín, dirigida a Accytec Antioquia.
Normativa y gestión de plaguicidas de uso doméstico y de salud pública, dirigida a la secretaria de Meta.
Webinar Prohibición de testeo en animales para productos cosméticos
Alimentos:
Interpretación De Resultados De Laboratorio, Directrices Para Gestionar Resultados No Conformes, Condiciones Y Procedimientos Para Dirimir Resultados, Estándares De Calidad Aplicables A Laboratorios Propios.
Fortalecimiento Técnico, Carnes, Inspección Ante Y Post Mortem En Aves De Corral, aditivos,  ETA, Res.3753 DE 2013  . 
Requisitos registros sanitarios InviAgil
Bienestar Animal en PBA de Porcinos, Requisitos para exportación a EEUU de PBA de Bovinos y Requisitos Sanitarios para planta de beneficio categoría autoconsumo exclusivamente local y de Inspección antes y post mortem en porcinos, inspección ante y post mortem
Manejo de rotulado, requisitos para autorizaciones sanitarias, registros, permisos y notificaciones sanitarias, buenas prácticas de manufactura, resolución 2674 de 2013.
Dispositivos médicos:Tecnovigilancia: 
Reportes trimestrales, metodología de análisis de causas y análisis de casos (B-Learning) esta actividad estuvo dirigida a los diferentes actores del programa, incluyendo prestadores de servicios de salud, importadores, fabricantes, distribuidores, esteticistas/cosmetólogas, usuarios de DEA y bancos de sangre, y contó con la participación de 1.063 asistentes.Aspectos relacionados con la vigilancia postcomercialización.
</t>
  </si>
  <si>
    <t>segun la informacion reportada por la entidad adscrita esta meta en el primer trimestre de la vigencia 2026,  tuvo un avance de 33,84 % que correspónde a 157capacitaciones a  entes descentralizados, se recomienda continuar con las actividades correspondientes para tener un avance del 100% al finalizar la vigencia.</t>
  </si>
  <si>
    <r>
      <rPr>
        <sz val="11"/>
        <color rgb="FF000000"/>
        <rFont val="Aptos Narrow"/>
        <scheme val="minor"/>
      </rPr>
      <t xml:space="preserve">Para la vigencia  2026:
No. de capacitaciones  a entes descentralizados y actores involucrados con los productos competencia del Invima realizadas.
Línea Base_382
Meta año 2026: 464
Primer Semestre 2026
I Trimestre : 91
II Trimestre : 157
Resultado Cuantitativo I Semestre  2026: </t>
    </r>
    <r>
      <rPr>
        <b/>
        <sz val="11"/>
        <color rgb="FF000000"/>
        <rFont val="Aptos Narrow"/>
        <scheme val="minor"/>
      </rPr>
      <t xml:space="preserve">248
</t>
    </r>
    <r>
      <rPr>
        <sz val="11"/>
        <color rgb="FF000000"/>
        <rFont val="Aptos Narrow"/>
        <scheme val="minor"/>
      </rPr>
      <t>% de Cumplimiento:</t>
    </r>
    <r>
      <rPr>
        <b/>
        <sz val="11"/>
        <color rgb="FF000000"/>
        <rFont val="Aptos Narrow"/>
        <scheme val="minor"/>
      </rPr>
      <t xml:space="preserve"> 53%
</t>
    </r>
    <r>
      <rPr>
        <sz val="11"/>
        <color rgb="FF000000"/>
        <rFont val="Aptos Narrow"/>
        <scheme val="minor"/>
      </rPr>
      <t xml:space="preserve">Las actividades se encuentran registras en el Plan Operativo Anual POA 2026, de las Direcciones de: Alimentos y Bebidas, Medicamentos y Productos Biológicos, Operaciones Sanitarias, Dispositivos Médicos y Otras Tecnologías, Cosméticos y Productos de Aseo e Higiene, con número de indicadores así: 620, 633, 662, 699, 730
Para la verificación de la información, la Oficina de Control Interno tomó los datos suministrados por la Oficina Asesora de Planeación, y la cruzó con la reportada por las dependencias responsables en el POA de esta meta, dentro de la vigencia 2026.Los datos son validados en la herramienta Institucional Kawak.
</t>
    </r>
  </si>
  <si>
    <t>ODS 8. Trabajo decente y crecimiento económico</t>
  </si>
  <si>
    <r>
      <t xml:space="preserve">Fortalecer la gestión de las autorizaciones de los procesos de fabricación, venta e importación de medicamentos , dispositivos médicos y tecnologías en salud de acuerdo con los ajustes normativos realizados por el Ministerio de Salud y Protección social.
</t>
    </r>
    <r>
      <rPr>
        <b/>
        <sz val="10"/>
        <rFont val="Aptos Narrow"/>
        <family val="2"/>
        <scheme val="minor"/>
      </rPr>
      <t xml:space="preserve">
</t>
    </r>
  </si>
  <si>
    <t xml:space="preserve">Autorizaciones y tramites asociados (registro sanitario-Notificación Sanitaria-Notificación Sanitaria Obligatoria- nuevos, reconocimientos y renovaciones) de los procesos de fabricación, venta e importación de medicamentos 
</t>
  </si>
  <si>
    <t>No de autorizaciones y tramites asociados ( registro sanitario-NS-NSO- nuevos, reconocimientos y renovaciones) de los procesos de fabricación, venta e importación de  medicamentos otorgadas</t>
  </si>
  <si>
    <t xml:space="preserve">Para el primer trimestre se ha logrado un avance del 18% sobre la meta total programada para la vigencia que corresponde a 3041 trámites de emisión, renovación y trámites asociados a registros sanitarios de medicamentos.
</t>
  </si>
  <si>
    <t xml:space="preserve">Dirección de Medicamentos y Productos Biológicos Invima
</t>
  </si>
  <si>
    <t>segun la informacion reportada por la entidad adscrita esta meta en el primer trimestre de la vigencia 2026,  tuvo un avance de 30,1 % que correspónde a 3.041 No. de autorizaciones y tramites asociados, se recomienda continuar con las actividades correspondientes para tener un avance del 100% al finalizar la vigencia.</t>
  </si>
  <si>
    <t xml:space="preserve">Para el segundo trimestre se ha logrado un avance del 58,79% sobre la meta total programada para la vigencia que corresponde a 5942 trámites de emisión, renovación y trámites asociados a registros sanitarios de medicamentos.
</t>
  </si>
  <si>
    <t>segun la informacion reportada por la entidad adscrita esta meta en el primer trimestre de la vigencia 2026,  tuvo un avance de 58,79 % que correspónde a 5,942 No. de autorizaciones y tramites asociados, se recomienda continuar con las actividades correspondientes para tener un avance del 100% al finalizar la vigencia.</t>
  </si>
  <si>
    <t>Oswaldo Arias 09-07-2025</t>
  </si>
  <si>
    <t>x</t>
  </si>
  <si>
    <r>
      <rPr>
        <sz val="11"/>
        <color rgb="FF000000"/>
        <rFont val="Aptos Narrow"/>
        <scheme val="minor"/>
      </rPr>
      <t xml:space="preserve">Para el primer semestre de 2026:
No. de autorizaciones y trámites asociados ( registro sanitario-NS-NSO- nuevos, reconocimientos y renovaciones) de los procesos de fabricación, venta e importación de  medicamentos otorgadas
Línea Base_9.175
Meta año 2026: </t>
    </r>
    <r>
      <rPr>
        <b/>
        <sz val="11"/>
        <color rgb="FF000000"/>
        <rFont val="Aptos Narrow"/>
        <scheme val="minor"/>
      </rPr>
      <t>16.912</t>
    </r>
    <r>
      <rPr>
        <sz val="11"/>
        <color rgb="FF000000"/>
        <rFont val="Aptos Narrow"/>
        <scheme val="minor"/>
      </rPr>
      <t xml:space="preserve"> (Se aclara que la meta para 2026 es  de </t>
    </r>
    <r>
      <rPr>
        <b/>
        <sz val="11"/>
        <color rgb="FF000000"/>
        <rFont val="Aptos Narrow"/>
        <scheme val="minor"/>
      </rPr>
      <t>16.912</t>
    </r>
    <r>
      <rPr>
        <sz val="11"/>
        <color rgb="FF000000"/>
        <rFont val="Aptos Narrow"/>
        <scheme val="minor"/>
      </rPr>
      <t xml:space="preserve">, toda vez que el único control de cambios solicitado, fue para la vigencia 2025. Esta observación ha sido enviada al Ministerio de Salud con los reportes de avance, aclarando que por efectos de formulación del excel, </t>
    </r>
    <r>
      <rPr>
        <b/>
        <sz val="11"/>
        <color rgb="FF000000"/>
        <rFont val="Aptos Narrow"/>
        <scheme val="minor"/>
      </rPr>
      <t xml:space="preserve">la meta modificada de 2025 aumenta solo en un 3%). 
</t>
    </r>
    <r>
      <rPr>
        <sz val="11"/>
        <color rgb="FF000000"/>
        <rFont val="Aptos Narrow"/>
        <scheme val="minor"/>
      </rPr>
      <t xml:space="preserve">
Primer Semestre 2026
I Trimestre : 3.041
II Trimestre :5.942
Resultado Cuantitativo I Semestre 2026:</t>
    </r>
    <r>
      <rPr>
        <b/>
        <sz val="11"/>
        <color rgb="FF000000"/>
        <rFont val="Aptos Narrow"/>
        <scheme val="minor"/>
      </rPr>
      <t xml:space="preserve"> 8.983
</t>
    </r>
    <r>
      <rPr>
        <sz val="11"/>
        <color rgb="FF000000"/>
        <rFont val="Aptos Narrow"/>
        <scheme val="minor"/>
      </rPr>
      <t xml:space="preserve">% de Cumplimiento: </t>
    </r>
    <r>
      <rPr>
        <b/>
        <sz val="11"/>
        <color rgb="FF000000"/>
        <rFont val="Aptos Narrow"/>
        <scheme val="minor"/>
      </rPr>
      <t xml:space="preserve">89%
</t>
    </r>
    <r>
      <rPr>
        <sz val="11"/>
        <color rgb="FF000000"/>
        <rFont val="Aptos Narrow"/>
        <scheme val="minor"/>
      </rPr>
      <t xml:space="preserve">Las actividades se encuentran registradas en el Plan Operativo Anual POA 2026 de la Direccion de Medicamentos, con indicadores del POA así: 706, 708, 709.
Para la verificación de la información, la Oficina de Control Interno tomó los datos suministrados por la Oficina Asesora de Planeación, y la cruzó con la reportada por las dependencias responsables en el POA de esta meta, dentro de la vigencia 2026. Los datos son validados en la herrramienta institucional Kawak.
</t>
    </r>
    <r>
      <rPr>
        <b/>
        <sz val="11"/>
        <color rgb="FF000000"/>
        <rFont val="Aptos Narrow"/>
        <scheme val="minor"/>
      </rPr>
      <t xml:space="preserve">
</t>
    </r>
    <r>
      <rPr>
        <sz val="11"/>
        <color rgb="FF000000"/>
        <rFont val="Aptos Narrow"/>
        <scheme val="minor"/>
      </rPr>
      <t xml:space="preserve">
</t>
    </r>
  </si>
  <si>
    <t xml:space="preserve">Autorizaciones y tramites asociados (registro sanitario-Notificación Sanitaria-Notificación Sanitaria Obligatoria- nuevos, reconocimientos y renovaciones) de los procesos de fabricación, venta e importación de  dispositivos médicos y tecnologías en salud 
</t>
  </si>
  <si>
    <t>No de autorizaciones y tramites asociados  ( registro sanitario-NS-NSO- nuevos, reconocimientos y renovaciones) de los procesos de fabricación, venta e importación de  dispositivos médicos y tecnologías en salud otorgados</t>
  </si>
  <si>
    <t>Para el primer trimestre de la vigencia se presenta una avance del 20% que corresponde a 3065 trámites de emisión, renovación ytrpamites asociados a registros sanitarios de dispositivos médicos.</t>
  </si>
  <si>
    <t xml:space="preserve">Dirección de Dispositivos Médicos y Otras Tecnológias Invima.
</t>
  </si>
  <si>
    <t>segun la informacion reportada por la entidad adscrita esta meta en el primer trimestre de la vigencia 2026,  tuvo un avance de 27,2 % que correspónde a 3.065 No. de autorizaciones y tramites asociados, se recomienda continuar con las actividades correspondientes para tener un avance del 100% al finalizar la vigencia.</t>
  </si>
  <si>
    <t xml:space="preserve">Para el segundo trimestre de la vigencia se presenta una avance del 28,91% que corresponde a 3180 trámites de emisión, renovación ytrpamites asociados a registros sanitarios de dispositivos médicos.
</t>
  </si>
  <si>
    <t>segun la informacion reportada por la entidad adscrita esta meta en el primer trimestre de la vigencia 2026,  tuvo un avance de 28,19 % que correspónde a 3.180 No. de autorizaciones y tramites asociados, se recomienda continuar con las actividades correspondientes para tener un avance del 100% al finalizar la vigencia.</t>
  </si>
  <si>
    <r>
      <rPr>
        <sz val="11"/>
        <color rgb="FF000000"/>
        <rFont val="Aptos Narrow"/>
        <scheme val="minor"/>
      </rPr>
      <t xml:space="preserve">Para el primer semestre de 2026:
No. de autorizaciones y trámites asociados  ( registro sanitario-NS-NSO- nuevos, reconocimientos y renovaciones) de los procesos de fabricación, venta e importación de  dispositivos médicos y tecnologías en salud otorgados.
Línea Base_13.689
Meta año 2026: 11.279
Primer Semestre 2026
I Trimestre :3.065
II Trimestre :3.180
Resultado Cuantitativo I Semestre 2026: </t>
    </r>
    <r>
      <rPr>
        <b/>
        <sz val="11"/>
        <color rgb="FF000000"/>
        <rFont val="Aptos Narrow"/>
        <scheme val="minor"/>
      </rPr>
      <t xml:space="preserve">6.245
</t>
    </r>
    <r>
      <rPr>
        <sz val="11"/>
        <color rgb="FF000000"/>
        <rFont val="Aptos Narrow"/>
        <scheme val="minor"/>
      </rPr>
      <t xml:space="preserve">% de Cumplimiento: </t>
    </r>
    <r>
      <rPr>
        <b/>
        <sz val="11"/>
        <color rgb="FF000000"/>
        <rFont val="Aptos Narrow"/>
        <scheme val="minor"/>
      </rPr>
      <t xml:space="preserve">55%
</t>
    </r>
    <r>
      <rPr>
        <sz val="11"/>
        <color rgb="FF000000"/>
        <rFont val="Aptos Narrow"/>
        <scheme val="minor"/>
      </rPr>
      <t xml:space="preserve">Esta actividad esta incluida en el Plan Operativo Anual (POA) 2026, de Direccion de Dispositivos Médicos,  asociadas a los indicadores  686, 687. Para su verificación, la Oficina de Control Interno cruzó la información entregada por la Oficina Asesora de Planeación con la reportada por las dependencia responsable de la meta en la vigencia 2026. La información reporta y las evidencias se encuentran ajustadas con las cifras presentadas.
</t>
    </r>
    <r>
      <rPr>
        <b/>
        <sz val="11"/>
        <color rgb="FF000000"/>
        <rFont val="Aptos Narrow"/>
        <scheme val="minor"/>
      </rPr>
      <t xml:space="preserve">
</t>
    </r>
  </si>
  <si>
    <t>3. Derecho humano a la alimentación.</t>
  </si>
  <si>
    <t>3.1 Adecuación de  alimentos.</t>
  </si>
  <si>
    <t>3.1.1 Alimentos sanos y seguros para alimentar a colombia.</t>
  </si>
  <si>
    <t>ODS 2. Hambre cero</t>
  </si>
  <si>
    <t xml:space="preserve">Fortalecer los mecanismos de la política de inocuidad de alimentos con un enfoque de prevención y riesgo sanitario, definiendo y fortaleciendo las funciones y los mecanismos de coordinación con la comunidad y los gobiernos locales.
</t>
  </si>
  <si>
    <t>Informe Dirección de Alimentos y Bebidas y Dirección de Operaciones Sanitarias</t>
  </si>
  <si>
    <t>Nuevo modelo de Inspección Vigilancia y Control IVC de alimentos y bebidas</t>
  </si>
  <si>
    <t>Nuevo modelo deInspección Vigilancia y Control IVC de alimentos y bebidas definido</t>
  </si>
  <si>
    <t>Este indicador se cumplio en la vigencia 2025</t>
  </si>
  <si>
    <t>La meta ya fue cumplida y para esta vigencia no hubo programacion</t>
  </si>
  <si>
    <t xml:space="preserve">Este indicador cumplió su meta total programada en la vigencia 2025
</t>
  </si>
  <si>
    <t>Meta no programada para la vigencia, ya que corresponde a un reazgo de la vigencia 2025 el cual ya fue ejecutado al 100%, con la definicion del Modelo IVC SOA, de Aimentos y bebidas.</t>
  </si>
  <si>
    <t xml:space="preserve">3.3 Politica de simplificación, racionalización y estandarización de tramites. </t>
  </si>
  <si>
    <t>Realizar actualizaciones del manual tarifario del Invima que permitan establecer estrategias de gradualidad y reducción de impactos de costos en los productores entre otros aspectos.</t>
  </si>
  <si>
    <t>Actualizar el manual tarifario de la entidad  (Ordinaria y extraordinaria Imtegral)</t>
  </si>
  <si>
    <t>No. de actualizaciones realizadas al manual tarifario</t>
  </si>
  <si>
    <t xml:space="preserve">En el primer trimestre no se realizaron actualizaciones al manual tarifario de la entidad, sin embargo, durante este periodo se realizo el acompañamiento metodológico para el levantamiento de los costeos de las tarifas de Notificacion Sanitaria y de los cambios técnicos a Notificación Sanitaria Obligatoria de productos cosméticos, de higiene doméstica y absorbentes de higiene personal para invimAgil, por otro lado, se encuentra en proceso la actualización del formato de costeo de la vigencia 2026 y se eléboro el memorando con los lineamientos de la actualización ordinaria del manual tarifario que se encuentra pendiente de socialización.Este indicador es un indicador a demanda teniendo en cuenta que las necesidades de solicitud de actualización se basan en la expedición, modificación derogación de normatividad (leyes, decretos, resoluciones y otras disposiciones legales) o por solicitud de las dependencias del instituto cuando lo consideren necesario.						
</t>
  </si>
  <si>
    <t xml:space="preserve">Oficina Asesora de Planeación Invima
</t>
  </si>
  <si>
    <t xml:space="preserve">Segun la informacion reportda por la entidad se evidencia que no se realizaron actualizaciones al manual tarifario de la entidad en este trimestre, se recomienda adelantar las actividades correspondientes a esta meta para ser repostadas en los proximos trimestres y asi dar cumplimiento en su totalidad segun la programacion para esta vigencia. </t>
  </si>
  <si>
    <t xml:space="preserve">Durante el segundo trimestre de la vigencia no se recibieron solicitudes extraordinarias para actualización del manual tarifario.
</t>
  </si>
  <si>
    <t>Segun la informacion reportda por la entidad se evidencia que no se realizaron actualizaciones al manual tarifario de la entidad en este trimestre. Es de gran importancia tener en cuenta que se programaron 2 actualizaciones para esta vigencia y se deben ejecutar.</t>
  </si>
  <si>
    <r>
      <rPr>
        <sz val="11"/>
        <color rgb="FF000000"/>
        <rFont val="Aptos Narrow"/>
        <scheme val="minor"/>
      </rPr>
      <t>Para el primer semestre de 2026:
No. de actualizaciones realizadas al manual tarifario.
Línea Base_1
Meta año 2026: 2
Primer Semestre 2026
I Trimestre :0
II Trimestre 0
Resultado Cuantitativo I Semestre 2026:</t>
    </r>
    <r>
      <rPr>
        <b/>
        <sz val="11"/>
        <color rgb="FF000000"/>
        <rFont val="Aptos Narrow"/>
        <scheme val="minor"/>
      </rPr>
      <t xml:space="preserve"> 0
</t>
    </r>
    <r>
      <rPr>
        <sz val="11"/>
        <color rgb="FF000000"/>
        <rFont val="Aptos Narrow"/>
        <scheme val="minor"/>
      </rPr>
      <t>% de Cumplimiento:</t>
    </r>
    <r>
      <rPr>
        <b/>
        <sz val="11"/>
        <color rgb="FF000000"/>
        <rFont val="Aptos Narrow"/>
        <scheme val="minor"/>
      </rPr>
      <t xml:space="preserve"> 0%
</t>
    </r>
    <r>
      <rPr>
        <sz val="11"/>
        <color rgb="FF000000"/>
        <rFont val="Aptos Narrow"/>
        <scheme val="minor"/>
      </rPr>
      <t xml:space="preserve">
En el primer trimestre no se realizaron actualizaciones al manual tarifario de la entidad, sin embargo, durante este periodo se realizó el acompañamiento metodológico para el levantamiento del costeo de las tarifas. En el segundo semestre se realizará la actualización de rigor y las extraordinarias a que haya lugar. 
Esta actividad esta incluida en el Plan Operativo Anual (POA) 2026, de la  Oficina Asesora Planeación ID_542.</t>
    </r>
  </si>
  <si>
    <t>3. Derecho humano a la alimentación</t>
  </si>
  <si>
    <t>Implementar acciones para el mejoramiento de conocimientos técnicos en materia de sanidad e inocuidad considerando la utilización de plataformas digitales, de radio y televisión a los diferentes actores de los sistemas agroalimentarios.</t>
  </si>
  <si>
    <t>Articulos del Invima para mejorar los conocimientos técnicos en materia de sanidad e inocuidad a lo largo de la cadena, considerando la utilización de plataformas digitales, de radio y televisión</t>
  </si>
  <si>
    <t xml:space="preserve">No. de articulos del Invima publicados en plataformas digitales de radio y televisión en materia de sanidad e inocuidad a lo largo de la cadena </t>
  </si>
  <si>
    <t>En el primer trimestre de la vigencia 2026 se realizó la publicación de 4 documentos  así:
Fórmulas infantiles alula gold premium y alula gold comfort premium
Alerta sanitaria falsificación y fraude aguardiente sin azúcar 
Alerta sanitaria por falsificación de registro de alimento en polvo denominado multifort
Alerta sanitaria producto Agua fresh life</t>
  </si>
  <si>
    <t xml:space="preserve">Dirección de Alimentos y Bebidas  Invima
</t>
  </si>
  <si>
    <t>Teniendo en cuenta la informacion reportada por la entidad se evidencia que se realizaron 4 articulos del Invima publicados en plataformas digitales de radio y televisión en materia de sanidad e inocuidad a lo largo de la cadena que corresponde a un 80% de avance en la vigencia, se recomienda continuar con las actividades que conlleven al cumplimiento total de la meta segun la programacion para esta vigencia.</t>
  </si>
  <si>
    <t xml:space="preserve">Durante el segundo trimestre de la vigencia se realizarón 7 publicaciones así:
comercialización fraudulenta de concentrado de frutas con damiana, l-arginina, noni y maca  
Alerta sanitaria no.127-2026.comercialización fraudulenta de agua potable tratada marca purifresk por uso indebido de registro sanitario vencido 
Alerta sanitaria no.133-2026. comercialización fraudulenta de probióticos femeninos y probióticos femeninos 
Alerta sanitaria no.153-2026. comercialización fraudulenta de potenciadores masculinos
Resistencia Antimicrobiana- RAM,  Importancia de los microorganismos patógenos en los alimentos
Disfruta el mundial de fútbol con responsabilidad.
</t>
  </si>
  <si>
    <t>Segun la informacion reportada por la entidad, se evidencia que realizaron  la publicacion de 7 articulos los cuales equivalen a un 140% de avance de la meta programada para este trimestre.</t>
  </si>
  <si>
    <r>
      <rPr>
        <sz val="11"/>
        <color rgb="FF000000"/>
        <rFont val="Aptos Narrow"/>
        <scheme val="minor"/>
      </rPr>
      <t>Para el primer semestre de 2026:
No. de artículos del Invima publicados en plataformas digitales de radio y televisión, en materia de sanidad e inocuidad a lo largo de la cadena. 
Línea Base_0
Meta año 2026: 5
I Trimestre :4
II Trimestre :7
Resultado Cuantitativo I Semestre 2026:</t>
    </r>
    <r>
      <rPr>
        <b/>
        <sz val="11"/>
        <color rgb="FF000000"/>
        <rFont val="Aptos Narrow"/>
        <scheme val="minor"/>
      </rPr>
      <t xml:space="preserve"> 11
</t>
    </r>
    <r>
      <rPr>
        <sz val="11"/>
        <color rgb="FF000000"/>
        <rFont val="Aptos Narrow"/>
        <scheme val="minor"/>
      </rPr>
      <t>% de Cumplimiento:</t>
    </r>
    <r>
      <rPr>
        <b/>
        <sz val="11"/>
        <color rgb="FF000000"/>
        <rFont val="Aptos Narrow"/>
        <scheme val="minor"/>
      </rPr>
      <t xml:space="preserve"> 220%
</t>
    </r>
    <r>
      <rPr>
        <sz val="11"/>
        <color rgb="FF000000"/>
        <rFont val="Aptos Narrow"/>
        <scheme val="minor"/>
      </rPr>
      <t xml:space="preserve">Esta actividad esta incluida en el Plan Operativo Anual (POA) 2026 de la  Dirección de Alimentos ID_658. Desde la Oficina de Control Interno se realiza validación del registro correspondiente a los artículos publicados en la herramienta Kawak, encontrado los registros ajustados con lo reportado.
</t>
    </r>
    <r>
      <rPr>
        <b/>
        <sz val="11"/>
        <color rgb="FF000000"/>
        <rFont val="Aptos Narrow"/>
        <scheme val="minor"/>
      </rPr>
      <t xml:space="preserve">
</t>
    </r>
  </si>
  <si>
    <t xml:space="preserve">Fortalecer capacidades técnicas de la red Nacional de laboratorios.
</t>
  </si>
  <si>
    <t>Capacitación y asistencia técnicas a los laboratorios de salud pública de la red Nacional de Laboratorios.</t>
  </si>
  <si>
    <t>Número de capacitaciones y asistencias técnicas a los laboratorios de salud pública de la red nacional de laboratorios y otros actores realizadas.</t>
  </si>
  <si>
    <t>Para el primer trimestre de la vigencia 2026 se lograron los siguientes resultados:
Asistencias técnicas en los siguientes temas:
Evaluar la gestión adelantada para la autorización de nuevas metodologías analíticas en el marco de los estándares de calidad en salud pública rigidas al LSP de La Guajira y Guaviare, en las áreas de Microbiología y Fisicoquímico de alimentos, este último con acompañamiento del Ministerio de Salud y Protección Social (MSPS) y la Superintendencia Nacional de Salud (Supersalud).
Fortalecimiento de la vigilancia en salud pública desde la etapa de producción de alimentos, mediante la implementación y verificación de controles de calidad internos en los laboratorios de las organizaciones productoras. En este contexto, los laboratorios de control de calidad cumplen un rol clave al liberar o retener los lotes de producción, asegurando la calidad e inocuidad de los alimentos que posteriormente son distribuidos en el mercado y consumidos por la población. De esta manera, el Invima contribuye al fortalecimiento del sistema de aseguramiento de la calidad y a la protección de la salud pública en Colombia.igilancia en salud pública desde la etapa de producción de alimentos, mediante la implementación y verificación de controles de calidad internos en los laboratorios de las organizaciones productoras. En este contexto, los laboratorios de control de calidad cumplen un rol clave al liberar o retener los lotes de producción, asegurando la calidad e inocuidad de los alimentos que posteriormente son distribuidos en el mercado y consumidos por la población. De esta manera, el Invima contribuye al fortalecimiento del sistema de aseguramiento de la calidad y a la protección de la salud pública en Colombia.</t>
  </si>
  <si>
    <t xml:space="preserve">Oficina de Labortorios y Control de Calidad Invima.
</t>
  </si>
  <si>
    <t>Teniendo en cuenta la informacion reportada por la entidad se evidencia que se realizaron 12 Número de capacitaciones y asistencias técnicas a los laboratorios de salud pública de la red nacional de laboratorios y otros actores realizadas,  que corresponde a un 34,3% de avance en la vigencia, se recomienda continuar con las actividades que conlleven al cumplimiento total de la meta segun la programacion para esta vigencia.</t>
  </si>
  <si>
    <t xml:space="preserve">Durante el segundo trimestre de la vigencia se han obtenido los siguientes resultados:
Asistencias técnicas: 
Laboratorio Departamental de Salud Pública (LDSP) del Chocó, para seguimiento al plan de mejoramiento.
LDSP de La Guajira, con el fin de verificar los avances relacionados con los procesos contractuales asociados a talento humano, intervenciones metrológicas e insumos definidos en la asistencia técnica realizada en enero.
Capacitaciones:
Entrenamiento teórico-práctico en detección de Salmonella spp. dirigido a los Laboratorios de Salud Pública Departamentales y Distritales.
Fundamentos en HPLC y aseguramiento de la calidad,dirigida a los Laboratorios de Salud Pública de Bogotá y Nariño.
"
</t>
  </si>
  <si>
    <t>Segun la informacion reportada por la entidad se evidencia que realizaron 15 capacitaciones y asistencias tecnicas las cuales equivalen a un 43% de avance de la meta en este trimestre, se recomienda continuar con el avance para cumplir con la meta total programada.</t>
  </si>
  <si>
    <r>
      <rPr>
        <sz val="11"/>
        <color rgb="FF000000"/>
        <rFont val="Aptos Narrow"/>
        <scheme val="minor"/>
      </rPr>
      <t>Para la vigencia 2026:
Número de capacitaciones y asistencias técnicas a los laboratorios de salud pública, de la red nacional de laboratorios y otros actores, realizadas.
Línea Base: 21
Meta año 2026: 35
Primer Semestre de 2026:
I Trimestre : 12
II Trimestre : 15
Resultado Cuantitativo I Semestre 2026: 2</t>
    </r>
    <r>
      <rPr>
        <b/>
        <sz val="11"/>
        <color rgb="FF000000"/>
        <rFont val="Aptos Narrow"/>
        <scheme val="minor"/>
      </rPr>
      <t xml:space="preserve">7
</t>
    </r>
    <r>
      <rPr>
        <sz val="11"/>
        <color rgb="FF000000"/>
        <rFont val="Aptos Narrow"/>
        <scheme val="minor"/>
      </rPr>
      <t>% de Cumplimiento</t>
    </r>
    <r>
      <rPr>
        <sz val="11"/>
        <color rgb="FFFF0000"/>
        <rFont val="Aptos Narrow"/>
        <scheme val="minor"/>
      </rPr>
      <t>:</t>
    </r>
    <r>
      <rPr>
        <b/>
        <sz val="11"/>
        <color rgb="FF000000"/>
        <rFont val="Aptos Narrow"/>
        <scheme val="minor"/>
      </rPr>
      <t xml:space="preserve"> 77,1%
</t>
    </r>
    <r>
      <rPr>
        <sz val="11"/>
        <color rgb="FF000000"/>
        <rFont val="Aptos Narrow"/>
        <scheme val="minor"/>
      </rPr>
      <t xml:space="preserve">Las actividades se encuentran documentadas en el Plan Operativo Anual (POA) 2026, de la Oficina de Laboratorios y Control de Calidad, asociadas a los indicadores 566 y 567. Para la verificación de la información, la Oficina de Control Interno contrastó los datos suministrados por la Oficina Asesora de Planeación, con los reportados en el POA por las dependencias responsables de esta meta durante la vigencia 2026. Asimismo, dicha información fue validada a través de la herramienta institucional Kawak
</t>
    </r>
  </si>
  <si>
    <t>3.1.3 Gobernanza multinivel para las politicas publicas asociadas al derecho humana a la alimentacion adecuada (DHAA)</t>
  </si>
  <si>
    <t>Brindar apoyo sanitario y acompañamiento técnico a las familias Pueblos y familias indígenas,  Negras, Afrocolombianas, Raizales y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t>
  </si>
  <si>
    <t xml:space="preserve">Apoyo sanitario y acompañamiento técnico a emprendedores de productos de alimentos y bebidas de las familias, Pueblos y familias indígenas,  negras, afrocolombianas, raizales y palenqueras, y campesinas que se  vincularon al programa de cultivos de usoiIlícito </t>
  </si>
  <si>
    <t>No. de actividades de apoyo sanitario y acompañamiento técnico a emprendedores de productos de alimentos y bebidas de las familias, Pueblos y familias indígenas,  negras, afrocdombianas, raizales y palenqueras, y campesinas que se  vincularon al programa de cultivos de uso Ilícito realizados</t>
  </si>
  <si>
    <t>No se presentan avances, para este primer trimestre se está llevando a cabo la etapa de planificación de las actividades y la coordinación con los diferentes actores.</t>
  </si>
  <si>
    <t>En este trimestre existio avance la actividad teniendo en cuenta la informacion reportada por la entidad adscrita.</t>
  </si>
  <si>
    <t xml:space="preserve">El desarrollo de las actividades está programado para ejecutarse en el segundo semestre de la vigencia.
</t>
  </si>
  <si>
    <t>segun la informacion reportada por la entidad esta actividad se desarrollara en el segundo semestre de la vigencia.</t>
  </si>
  <si>
    <r>
      <rPr>
        <sz val="11"/>
        <color rgb="FF000000"/>
        <rFont val="Aptos Narrow"/>
        <scheme val="minor"/>
      </rPr>
      <t xml:space="preserve">Para la vigencia 2026:
No. de actividades de apoyo sanitario y acompañamiento técnico a emprendedores de productos de alimentos y bebidas de las familias, Pueblos y familias indígenas,  negras, afrocolombianas, raizales y palenqueras, y campesinas que se  vincularon al programa de cultivos de uso Ilícito realizados.
Línea Base_0
Meta año 2026: 5
Primer Semestre 2026:
I Trimestre 2026: 0
II Triemstre  2026: 0
Resultado Total Vigencia 2026: </t>
    </r>
    <r>
      <rPr>
        <b/>
        <sz val="11"/>
        <color rgb="FF000000"/>
        <rFont val="Aptos Narrow"/>
        <scheme val="minor"/>
      </rPr>
      <t xml:space="preserve">0
</t>
    </r>
    <r>
      <rPr>
        <sz val="11"/>
        <color rgb="FF000000"/>
        <rFont val="Aptos Narrow"/>
        <scheme val="minor"/>
      </rPr>
      <t xml:space="preserve">% de Cumplimiento: </t>
    </r>
    <r>
      <rPr>
        <b/>
        <sz val="11"/>
        <color rgb="FF000000"/>
        <rFont val="Aptos Narrow"/>
        <scheme val="minor"/>
      </rPr>
      <t xml:space="preserve">0%
</t>
    </r>
    <r>
      <rPr>
        <sz val="11"/>
        <color rgb="FF000000"/>
        <rFont val="Aptos Narrow"/>
        <scheme val="minor"/>
      </rPr>
      <t xml:space="preserve">
Las actividades se encuentran programadas para ejecutarse en el segundo semetre de la vigencia y para el primer semestre se llevó a cabo la etapa de planificacion y coordinacion de actividades con los diferentes actores. Los seguimientos se encuentran documentados en el Plan Operativo Anual (POA) 2026 de la Dirección de Alimentos, asociadas al indicador 659.
</t>
    </r>
  </si>
  <si>
    <t xml:space="preserve">Apoyo sanitario y acompañamiento técnico a emprendedores de productos cosméticos de las familias, pueblos y familias indígenas,  negras, afrocolombianas, raizales y palenqueras, y campesinas que se  vincularon al programa de cultivos de uso ilíCito </t>
  </si>
  <si>
    <t>No. de actividades apoyo sanitario y acompañamiento técnico a emprendedores de productos de cosméticos de las familias, pueblos y familias indígenas,  negras, afrocdombianas, raizales y palenqueras, y campesinas que se  vincularon al programa de cultivos de uso ilícito realizados</t>
  </si>
  <si>
    <t>En el primer trimestre del 2026, se realizaron 2 capacitaciones de economía popular dirigidas a emprendedores de Montería y Neiva sobre normatividad sanitaria en productos de higiene doméstica Decisión 706 y 721</t>
  </si>
  <si>
    <t xml:space="preserve">Dirección de Cosméticos Aseo, Plaguicidas y Productos de Higiene Doméstica
</t>
  </si>
  <si>
    <t>Teniendo en cuenta la informacion reportada por la entidad adscrita se evidencia que se desarrollaron 2 actividades de apoyo sanitario y acompañamiento técnico a emprendedores de productos de cosméticos de las familias, pueblos y familias indígenas,  negras, afrocdombianas, raizales y palenqueras, y campesinas que se  vincularon al programa de cultivos de uso ilícito realizadosen este trimestre que corresponde a un 67,7% de avance, se recomienda continuar con el desarrollo de las actividades  para culminar con un 100% al terminar la vigencia.</t>
  </si>
  <si>
    <t xml:space="preserve">Se realizaronactividades dirigidas a:
Emprendedores de Tunja, en la que se brindó orientación sobre la normatividad sanitaria aplicable a los productos de higiene doméstica.
Obtención del registro, permiso o notificación sanitaria ante el INVIMA para productos cosméticos, dirigida a secretaria de Casanare.
Manejo y diferenciación entre capacidad de producción y BPM cosmética. Legislación de rotulado cosmético, dirigida a emprendedores de Cúcuta.
</t>
  </si>
  <si>
    <t>Segun la informacion reportada por la entidad se evidencia que realizaron 7 apoyos sanitarios y acompañamiento técnico los cuales equivalen a un 233% de avance de la meta en este trimestre.</t>
  </si>
  <si>
    <r>
      <rPr>
        <sz val="11"/>
        <color rgb="FF000000"/>
        <rFont val="Aptos Narrow"/>
        <scheme val="minor"/>
      </rPr>
      <t xml:space="preserve">Para la vigencia 2026:
No. de actividades de apoyo sanitario y acompañamiento técnico a emprendedores de productos de cosméticos de las familias, pueblos y familias indígenas,  negras, afrocolombianas, raizales y palenqueras, y campesinas, que se  vincularon al programa de cultivos de uso ilícito realizados.
Línea Base_0
Meta año 2026: 3
Primer Semestre 2026
I Trimestre 2026: 2
II Trimestre 2026: 7
Resultado Total Vigencia 2026: </t>
    </r>
    <r>
      <rPr>
        <b/>
        <sz val="11"/>
        <color rgb="FF000000"/>
        <rFont val="Aptos Narrow"/>
        <scheme val="minor"/>
      </rPr>
      <t xml:space="preserve">9
</t>
    </r>
    <r>
      <rPr>
        <sz val="11"/>
        <color rgb="FF000000"/>
        <rFont val="Aptos Narrow"/>
        <scheme val="minor"/>
      </rPr>
      <t>% de Cumplimiento:</t>
    </r>
    <r>
      <rPr>
        <b/>
        <sz val="11"/>
        <color rgb="FF000000"/>
        <rFont val="Aptos Narrow"/>
        <scheme val="minor"/>
      </rPr>
      <t xml:space="preserve"> 300%
</t>
    </r>
    <r>
      <rPr>
        <sz val="11"/>
        <color rgb="FF000000"/>
        <rFont val="Aptos Narrow"/>
        <scheme val="minor"/>
      </rPr>
      <t xml:space="preserve">
Las actividades están en el Plan Operativo Anual POA 2026, de la Direccion de Cosméticos, con el indicador POA 622. Para la verificación de la información, la Oficina de Control Interno tomó los datos suministrados por la Oficina Asesora de Planeación, y la cruzó con la reportada por las dependencias responsables en el POA, de esta meta, dentro de la vigencia 2026. Se valida en la herramienta Kawak y se evidencia el registro de acompañamientos en las ciudades de Choco, Leticia y  Tunja. Se validan las respectivas actas encontradolas ajustadas con lo reportado.</t>
    </r>
  </si>
  <si>
    <t>Desarrollo de proyecto de sistematización,automatización, integración e interoperabilidad de los sistemas de información para fortalecimiento del desarrollo de actividades de Inspección, vigilancia y control.</t>
  </si>
  <si>
    <t>1 (Fase de planeación y diseño del proyecto)</t>
  </si>
  <si>
    <t>Informe Oficina de Tecnologías de la Información</t>
  </si>
  <si>
    <t>Fase de desarrollo de los diseños del proyecto</t>
  </si>
  <si>
    <t>Fase de desarrollo de los diseños del proyecto ejecutada</t>
  </si>
  <si>
    <t>Este indicador se cumplio en la vigencia 2024</t>
  </si>
  <si>
    <t xml:space="preserve">Oficina de Tecnologías de la Información.
</t>
  </si>
  <si>
    <t>para esta vigencia no se programo.</t>
  </si>
  <si>
    <t xml:space="preserve">Este indicador cumplió su meta total programada en la vigencia 2024
</t>
  </si>
  <si>
    <t>Segun la informacion reportada por la entidad se cumplio la meta en el año 2024.</t>
  </si>
  <si>
    <t>Actividad cumplida. Se ejecutó al 100% en el año 2024.</t>
  </si>
  <si>
    <t>MINISTERIO DE SALUD Y PROTECCIÓN SOCIAL - INVIMA</t>
  </si>
  <si>
    <t>2 (Fase de planeación y diseño del proyecto)</t>
  </si>
  <si>
    <t>Fase de implementación y pruebas de los desarrollos del proyecto</t>
  </si>
  <si>
    <t>Fase de implementación y pruebas de los desarrollos del proyecto ejecutada</t>
  </si>
  <si>
    <t>Para este primer trimestre no se han presentado avances , se encuentra en ejecución la fase de planeación de las actividades a desarrollar y las pruebas de los sistemas y nuevas funcionalidades que entrarán en producción.</t>
  </si>
  <si>
    <t>En este trimestre no existio avance la actividad teniendo en cuenta la informacion reportada por la entidad adscrita.</t>
  </si>
  <si>
    <t>Durante el segundo trimestre de la vigencia se logró continuar con el despliegue gradual de SIVICOS APP en los diferentes 15 Puertos, Aeropuertos y Pasos de Frontera (PAPF), consolidando la transición desde el sistema anterior hacia una plataforma moderna, interoperable y orientada a la gestión integral de inspecciones y certificaciones sanitarias. Las cifras de CIS emitidos, trámites radicados, usuarios activos y oficinas  habilitadas.
* Se está realizando el redireccionamiento de INTERCOM (Comunidad Andina de Naciones), para tener acceso a la data de dirección misional de comesticos del Invima, a través de InvimAgil</t>
  </si>
  <si>
    <t>Teniendo en cuenta la informacion reportada por la Entidad se evidencia que esta actividad tuvo un avance de 0,28 que equivale al 70% de avance en este trimestre.</t>
  </si>
  <si>
    <r>
      <rPr>
        <sz val="11"/>
        <color rgb="FF000000"/>
        <rFont val="Aptos Narrow"/>
        <scheme val="minor"/>
      </rPr>
      <t>Para la vigencia 2026:
Fase de implementación y pruebas de los desarrollos del proyecto ejecutada
Línea Base_2 (Fase de planeación y diseño del proyecto)
Meta año 2026: 0,4
Primer Semestre 2026
I Tirmestre 2026: 0
II Trimestre 2026: 0,28 (Corresponde al 70% de la meta del 0,40)
Resultado Cuantitativo I Semestre 2026: 0,28
% de Cumplimiento:</t>
    </r>
    <r>
      <rPr>
        <b/>
        <sz val="11"/>
        <color rgb="FF000000"/>
        <rFont val="Aptos Narrow"/>
        <scheme val="minor"/>
      </rPr>
      <t xml:space="preserve"> 70% 
</t>
    </r>
    <r>
      <rPr>
        <sz val="11"/>
        <color rgb="FF000000"/>
        <rFont val="Aptos Narrow"/>
        <scheme val="minor"/>
      </rPr>
      <t xml:space="preserve">
Durante el segundo trimestre de la vigencia se logró continuar con el despliegue gradual de SIVICOS APP en los  Puertos, Aeropuertos y Pasos de Frontera (15 PAPF), consolidando la transición desde el sistema anterior hacia una plataforma moderna, interoperable y orientada a la gestión integral de inspecciones y certificaciones sanitarias. Las cifras de CIS emitidos, trámites radicados, usuarios activos y oficinas  habilitadas.
* Se está realizando el redireccionamiento de INTERCOM (Comunidad Andina de Naciones), para tener acceso a la data de la dirección misional de comésticos del Invima, a través de InvimAgil.
</t>
    </r>
    <r>
      <rPr>
        <b/>
        <sz val="11"/>
        <color rgb="FF000000"/>
        <rFont val="Aptos Narrow"/>
        <scheme val="minor"/>
      </rPr>
      <t xml:space="preserve">Nota: Para el 2025 se ejecutó el 100% de la meta esperada que corresponde a 0,4 y un acumulado del cautrenio del 0,64%. Para el 2026 se espera cumplir con la meta del cuatrienio, con avance esperado del 0,4.
</t>
    </r>
    <r>
      <rPr>
        <sz val="11"/>
        <color rgb="FF000000"/>
        <rFont val="Aptos Narrow"/>
        <scheme val="minor"/>
      </rPr>
      <t xml:space="preserve">
</t>
    </r>
  </si>
  <si>
    <t>MINISTERIO DE SALUD Y PROTECCIÓN SOCIAL - DIRECCIÓN DE ASEGURAMIENTO</t>
  </si>
  <si>
    <t>DIRECCIÓN DE REGULACIÓN DE LA OPERACIÓN DE ASEGURAMIENTO EN SALUD, RIESGOS LABORALES Y PENSIONES</t>
  </si>
  <si>
    <t>2.1 Habilitadores que potencian la seguridad humana y las Oportunidades de Bienestar</t>
  </si>
  <si>
    <t>3.9 Politica de mejora normativa.</t>
  </si>
  <si>
    <t xml:space="preserve">Contribuir a la disminucion de los aportes a salud por parte de los pensionados que devengan entre dos y tres salarios mínimos legales vigentes pasando del 12% al 10%  </t>
  </si>
  <si>
    <t>Resolución 1271  del  14 de agosto de 2023 "por la cual se modifican los Anexos Técnicos 1, 2 y 3 de la Resolución número 2388 de 2016". link https://minsaludcol.sharepoint.com/:b:/s/SubdireccindeRiesgosLaborales/ETsmCEDCdgNEiwzH2oq5w-wB9vBomoCyKmsKVJL09GNEuQ?e=brQuoS</t>
  </si>
  <si>
    <t>Lineamiento expedido por el MSPS.</t>
  </si>
  <si>
    <t>Un Lineamiento expedido por el MSPS.</t>
  </si>
  <si>
    <t>Cumplida al 100% - Expedición Resolución 1271 de 2023</t>
  </si>
  <si>
    <t>DANIEL FELIPE SOTO</t>
  </si>
  <si>
    <t xml:space="preserve">La actividad no estaba programada para la vigencia 2026,  se reporta como cumplida con base en la expedición de la Resolución 1271 de 2023. </t>
  </si>
  <si>
    <t>Lilian Maria Alvarez Mercado 25-09-2025</t>
  </si>
  <si>
    <t xml:space="preserve">Disminución del porcentaje de cotización a salud  señalado anteriormente se beneficiaron 292.711 pensionados; ahorrándose el total de dicha población en aportes al Sistema General de Seguridad Social en Salud, en promedio mensual, DIECISIETE MIL DOSCIENTOS CUARENTA Y CINCO MILLONES CUATROCIENTOS SIETE MIL NOVECIENTOS CUARENTA Y OCHO PESOS ($17.245.407.948) </t>
  </si>
  <si>
    <t>Pensionados que se benefician del nuevo porcentaje de cotizacion</t>
  </si>
  <si>
    <t>Número de pensionados que se benefician del nuevo porcentaje de cotizacion</t>
  </si>
  <si>
    <t>Cumplida al 100% - Implementación de ajustes tecnológicos en PILA desde enero 2024</t>
  </si>
  <si>
    <t>Se reporta como cumplida la actividad, con base en la implementación de ajustes tecnológicos en PILA desde enero de 2024. El resultado corresponde a una acción de impacto ejecutada en 2024.</t>
  </si>
  <si>
    <t>Fortalecer el aseguramiento en salud para el cuidado integral de toda la población, bajo el control y regulación del Estado a través de la definición de territorios para la gestión en salud.</t>
  </si>
  <si>
    <t>Memorando 2025310000142023 del 31/03/2025. https://minsaludcol.sharepoint.com/:b:/s/SubdireccindeRiesgosLaborales/ERUie-8jE9lHpAccY62No0ABay0b1fa3vKmOhiuH4BwXsw?e=v8kfqp</t>
  </si>
  <si>
    <t>Expedición acto administrativo para reorganización territorial del aseguramiento social.</t>
  </si>
  <si>
    <t>Un acto administrativo para reorganización territorial del aseguramiento social.</t>
  </si>
  <si>
    <t xml:space="preserve">Cumplida al 100% </t>
  </si>
  <si>
    <t>La actividad no estaba programada para 2026,  se reporto como cumplida en la vigencia 2025.</t>
  </si>
  <si>
    <t>La dependencia reporta para el tercer trimestre la meta cumplida al 100%,  meta que venia rezagada del 2024.
Lo anterior teniendo en cuenta la expedición de la Resolución 00001789 del 4/09/2025- Lilian Alvarez Mercado- Actualiza</t>
  </si>
  <si>
    <t>Reglamentar el mecanismo que permite el recaudo de los recursos por parte de los fondos de salud de las universidades publicas.</t>
  </si>
  <si>
    <t>Acto administrativo expedido</t>
  </si>
  <si>
    <t>Un Acto administrativo expedido</t>
  </si>
  <si>
    <t>Cumplida al 100%</t>
  </si>
  <si>
    <t>La actividad no estaba programada para 2026, pero se reporta como cumplida con base en una resolución expedida en 2023.</t>
  </si>
  <si>
    <t>Incrementar cobertura en salud para la población jóven no afiliados al Sistema de Seguridad Social</t>
  </si>
  <si>
    <t>Tablero de control población joven (14 a 28 años) no asegurada https://app.powerbi.com/view?r=eyJrIjoiYTA2NDEwZTAtYThmNS00MjJhLWFjMzEtZmY3MzgyN2Y5OGQwIiwidCI6ImJmYjdlMTNhLTdmYjctNDAxNi04MzBjLWQzNzE2ZThkZDhiOCJ9</t>
  </si>
  <si>
    <t>Cobertura de afiliación en salud jóvenes de 14 a 28 años con encuesta sisben IV-A, B, C</t>
  </si>
  <si>
    <t>Porcentaje de jovenes entre 14 y 28 años afiliados al SGSSS</t>
  </si>
  <si>
    <t>Se realizan asistencias técnicas a las entidades territoriales, departamentales y municipales, inlcuyendo la temática de la afiliación al SGSSS de la población jóven.  Se realiza seguimiento trimestral en el trablero de indicadores de afiliación de jóvenes dispuesto en la página del Ministerio, a la fecha del trimestre van 50.558 afiliados, teniendo en cuenta que la línea base es de 58.238.  La meta del 2026 corresponde al 100% , teniendo un porcentaje de avance al trimestre del 86,81%</t>
  </si>
  <si>
    <t>Se reporta un avance acumulado del 86,81% en la afiliación de jóvenes entre 14 y 28 años,  aobre una meta del 100% en esta vigencia.</t>
  </si>
  <si>
    <t>Se realizan asistencias técnicas a las entidades territoriales, departamentales y municipales, inlcuyendo la temática de la afiliación al SGSSS de la población jóven.  Se realiza seguimiento trimestral en el trablero de indicadores de afiliación de jóvenes dispuesto en la página del Ministerio, a la fecha del trimestre van 50.970 afiliados, teniendo en cuenta que la línea base es de 58.110.  La meta del 2026 corresponde al 100% , teniendo un porcentaje de avance al trimestre del 87,71%</t>
  </si>
  <si>
    <t>Se reporta un avance acumulado del 87,71% en la afiliación de jóvenes entre 14 y 28 años,  aobre una meta del 100% en esta vigencia.</t>
  </si>
  <si>
    <t>Lilian Maria Alvarez Mercado 12-08-2025</t>
  </si>
  <si>
    <t>Rdicado salida: 2025121000492113</t>
  </si>
  <si>
    <t>MINISTERIO DE SALUD Y PROTECCIÓN SOCIAL - DIRECCIÓN DE DESARROLLO TALENTO HUMANO EN SALUD</t>
  </si>
  <si>
    <t>DIRECCIÓN DE DESARROLLO TALENTO HUMANO EN SALUD</t>
  </si>
  <si>
    <t>1. Talento humano.</t>
  </si>
  <si>
    <t>1.1 Politica de gestión estrategica del talento humano.</t>
  </si>
  <si>
    <t>Implementar la nueva política de talento humano en salud, con enfoque en derechos humanos, género, mejoramiento de la retención, la cobertura y distribución del talento humano en el territorio nacional, de acuerdo con el plan de implementación de la política.</t>
  </si>
  <si>
    <t>Resolución de adopción de la Política Pública del THS firmada por el Ministro; memorandos de concepto favorable de OAPES</t>
  </si>
  <si>
    <t>Plan decenal para implementación de la política de talento humano en salud</t>
  </si>
  <si>
    <t>(No de acciones implementadas en la vigencia / No de acciones programadas para la vigencia)*100</t>
  </si>
  <si>
    <t>Durante el primer trimestre de 2026 se avanzó en la implementación de la Política Pública de Talento Humano en Salud, adoptada en diciembre de 2025, mediante la puesta en marcha de acciones estratégicas como la expedición de la Circular 000011 de 2026 para el Modelo Integral de Planificación y Gestión del THS, el desarrollo de asistencias técnicas a entidades territoriales y la formulación de instrumentos normativos orientados al fortalecimiento de las condiciones laborales, formación continua y salud mental del talento humano en salud. Cabe mencionar que en n el año 2025 se adoptó formalmente la Política Pública del Talento Humano en Salud mediante la Resolución 1444 de 2025.</t>
  </si>
  <si>
    <t>Sandra Contreras</t>
  </si>
  <si>
    <t>El avance físico reportado para el trimestre corresponde al 100%, lo cual se asocia a la ejecución de acciones en el marco de la implementación de la Política Pública de Talento Humano en Salud. No obstante, considerando que el hito principal del indicador (adopción de la política) ya fue cumplido en la vigencia anterior, se evidencia que la medición actual corresponde a la continuidad de acciones bajo una lógica de indicador tipo incrementar–flujo.</t>
  </si>
  <si>
    <t>El avance físico reportado para el trimestre corresponde al 100%, lo cual es coherente con la meta programada para la vigencia 2026 y con el acumulado reportado. La información se asocia a la continuidad de acciones de implementación de la Política Pública de Talento Humano en Salud, adoptada mediante la Resolución 1444 de 2025.</t>
  </si>
  <si>
    <t>5. Fortalecer las capacidades institucionales y financieras del sector salud.</t>
  </si>
  <si>
    <t>Formular e implementar mecanismos de articulación de las medicinas y terapias alternativas y complementarias (MTAC) con el Sistema de Salud</t>
  </si>
  <si>
    <t>Borrador del plan actualizado; documentos de ajustes técnicos revisados; comunicaciones internas que evidencien la gestión de la contratación del profesional; enlace web oficial del lineamiento vigente; acta de reuniones preliminares</t>
  </si>
  <si>
    <t>Plan de  implementación del lineamiento para la articulación de las medicinas y terapias alternativas y complementarias (MTAC) con el Sistema de Salud</t>
  </si>
  <si>
    <t>En el primer trimestre de 2026 se avanzó en la estructuración del plan de implementación del lineamiento de MTAC, mediante la actualización de documentos técnicos, elaboración de borradores y desarrollo de acciones de articulación institucional. Así mismo, se adelantaron gestiones administrativas y técnicas que soportan la implementación del lineamiento, incluyendo la incorporación de contenidos en documentos de fortalecimiento de la formación del talento humano en salud.</t>
  </si>
  <si>
    <t>El avance físico reportado para el trimestre corresponde al 100% y se asocia a actividades de estructuración del plan de implementación del lineamiento MTAC, incluyendo actualización de documentos técnicos, elaboración de borradores y acciones de articulación institucional. Se recomienda mantener la trazabilidad entre las acciones implementadas, los soportes y la medición del indicador, considerando que corresponde a un indicador de porcentaje con medición trimestral.</t>
  </si>
  <si>
    <t xml:space="preserve">En el segundo trimestre se radico la Revisión final “Lineamientos Técnicos para la Articulación de las Medicinas y las Terapias Alternativas, Complementarias e Integrativas, en el marco del SGSSS” RADICADO 2026253000291433 ID 2071806 .  </t>
  </si>
  <si>
    <t>El avance físico reportado para el trimestre corresponde al 100%, lo cual es coherente con la meta programada para la vigencia 2026. La descripción evidencia la radicación de la revisión final de los “Lineamientos Técnicos para la Articulación de las Medicinas y las Terapias Alternativas, Complementarias e Integrativas, en el marco del SGSSS”, mediante radicado 2026253000291433 ID 207180</t>
  </si>
  <si>
    <t>“Lineamiento actualizado para articulación de medicinas y terapias alternativas y complementarias (MTAC) con el Sistema de Salud, actualizado y publicado.”</t>
  </si>
  <si>
    <t>Lineamiento actualizado para la articulación de las medicinas y terapias alternativas y complementarias (MTAC) con el Sistema de Salud</t>
  </si>
  <si>
    <t>Lineamiento actualizado y publicado</t>
  </si>
  <si>
    <t>Durante el primer trimestre de 2026 se continua con la actualizacion lineamiento para la articulación de las Medicinas y Terapias Alternativas y Complementarias (MTAC) con el Sistema de Salud, este avance permite orientar su implementación en el marco de un enfoque integral e intercultural, promoviendo su reconocimiento e integración en los procesos del sector salud.</t>
  </si>
  <si>
    <t>El avance físico del trimestre corresponde a 0, lo cual es coherente con la naturaleza del indicador definido como producto en número, cuyo cumplimiento se alcanza únicamente con la actualización y publicación del lineamiento MTAC. No obstante, se evidencia la realización de acciones de revisión y ajuste técnico del documento, las cuales corresponden a gestión preparatoria sin generar avance físico medible. Se recomienda mantener la medición en 0 hasta la materialización del producto final.</t>
  </si>
  <si>
    <t>Proyecto de Resolución “Por la cual se adoptan los Lineamientos Técnicos para la Articulación de las Medicinas Alternativas, y las Terapias Alternativas y Complementarias, en el marco del Sistema General de Seguridad Social en Salud” con radicado</t>
  </si>
  <si>
    <t>No se reporta avance físico cuantitativo para el trimestre, lo cual es coherente con la ausencia de meta programada para la vigencia 2026 y con la naturaleza del indicador, cuyo cumplimiento depende de la actualización y publicación del lineamiento. No obstante, se evidencia gestión preparatoria asociada al proyecto de resolución para la adopción de los lineamientos técnicos MTAC.</t>
  </si>
  <si>
    <t>MINISTERIO DE SALUD Y PROTECCIÓN SOCIAL - DIRECCIÓN DE EPIDEMIOLOGÍA</t>
  </si>
  <si>
    <t>Leonardo Gomez Gonzalez</t>
  </si>
  <si>
    <t>DIRECCIÓN DE EPIDEMIOLOGÍA</t>
  </si>
  <si>
    <t>4. Evaluación de resultados.</t>
  </si>
  <si>
    <t xml:space="preserve">4.1 Politica de seguimiento y evaluación institucional. </t>
  </si>
  <si>
    <t>Realizar el seguimiento a la gestión de los laboratorios de salud pública y emitir los lineamientos frente a los requerimientos</t>
  </si>
  <si>
    <t>Informe de la Red Nacional Laboratorios</t>
  </si>
  <si>
    <t>Informe anual de la gestión</t>
  </si>
  <si>
    <r>
      <t xml:space="preserve">Informe </t>
    </r>
    <r>
      <rPr>
        <b/>
        <sz val="10"/>
        <rFont val="Aptos Narrow"/>
        <family val="2"/>
        <scheme val="minor"/>
      </rPr>
      <t>ANUAL</t>
    </r>
    <r>
      <rPr>
        <sz val="10"/>
        <rFont val="Aptos Narrow"/>
        <family val="2"/>
        <scheme val="minor"/>
      </rPr>
      <t xml:space="preserve"> de gestión de los Laboratorios de Salud Pública 2022</t>
    </r>
  </si>
  <si>
    <t>(Número de informe de gestión recibidos de los LSP /número total de LSP del país)*100</t>
  </si>
  <si>
    <t>Los informes de gestión de los Laboratorios de Salud Püblica, se solicitan cada semestre vencido. Meta de cumplimiento anual pero la medición se realiza semestralmente, según lo reportado en este trimestre se entregan los resultados del segundo semestre de 2025. No se reporta avance en la meta en este trimestre</t>
  </si>
  <si>
    <t>Javier Rios Plata</t>
  </si>
  <si>
    <t xml:space="preserve">Teniendo en cuenta la descripcion de avance realizada por la DED se veran los primeros resultados para el segundo trimestre de 2026 el consolidado del semestre </t>
  </si>
  <si>
    <t xml:space="preserve">Teniendo en cuenta que la medicion es anual se toma en cuenta el avance cualitativo </t>
  </si>
  <si>
    <t>Oscar Rincon. 09-07-2025</t>
  </si>
  <si>
    <t>Lineamientos de diseño para la organización físico – funcional de los Laboratorios de Salud Pública</t>
  </si>
  <si>
    <t>2 lineamientos realizados</t>
  </si>
  <si>
    <t>Fortalecimiento de la Red Nacional de Laboratorios</t>
  </si>
  <si>
    <t>Total de lineamientos actualizados y/o generados</t>
  </si>
  <si>
    <t>Durante el primer trimestre de 2026, se realizó la revisión y el análisis de los informes de gestión del segundo semestre de 2025. Como resultado de este análisis, se detectaron debilidades en diferentes laboratorios de salud púlbica, a los cuales se les solicitó acciones de mejora. El seguimiento de cumplimiento de estas acciones se realizará a partir segundo trimestre de 2026.</t>
  </si>
  <si>
    <t xml:space="preserve">Teniendo en cuenta la descripcion de avance realizada por la DED, esta realizo la revision de los informes del segundo semestre de 2025 y se solicitaron aciones de mejora frente a la debilidades identificadas por lo que contaria como linemaientos impartidos, dado lo anterior se recomienda a la DED guardar los soportes de las acciones de mejora solicitadas como parte de los lineamientos impartidos y que para este caso serian 2 </t>
  </si>
  <si>
    <t xml:space="preserve">Se realiza la actualziación de la base del conocimiento de RELAB, el documento se encuentra en https://minsaludcol.sharepoint.com/:f:/s/GrupodeVigilanciaenSaludPblica/IgA1KRH2Zbk-QrdXkjKw-XVPAZB9OEHMoeoq6y5l-jMPfYA?e=siltbD </t>
  </si>
  <si>
    <t>Se toma en cuenta el avance cualitativo, sin embargo la meta de la vigencia fue cumplida en el periodo anterior</t>
  </si>
  <si>
    <t>Informes de gestión de la vigencia anterior</t>
  </si>
  <si>
    <t>Informe de gestión del seguimiento</t>
  </si>
  <si>
    <r>
      <t xml:space="preserve">Fortalecimiento </t>
    </r>
    <r>
      <rPr>
        <b/>
        <sz val="10"/>
        <rFont val="Aptos Narrow"/>
        <family val="2"/>
        <scheme val="minor"/>
      </rPr>
      <t>ANUAL</t>
    </r>
    <r>
      <rPr>
        <sz val="10"/>
        <rFont val="Aptos Narrow"/>
        <family val="2"/>
        <scheme val="minor"/>
      </rPr>
      <t xml:space="preserve"> de los Laboratorios de Salud Pública</t>
    </r>
  </si>
  <si>
    <t>Número de Laboratorios de Salud Pública que desarrollan acciones de mejoramiento / Número total de Laboratorios de Salud Pública con requerimientos de acciones de mejora por parte del MSPS generadas del análisis de los informes de gestión *100</t>
  </si>
  <si>
    <t>Se cuenta con informes preliminares por parte de los laboratorios de salud pública, sin embargo, este es un avance cualitativo que no se puede dar y reflejar en un resultado cualitativo y físico al trimestre. Se importante recordar que el reporte del indicador es anual.</t>
  </si>
  <si>
    <t>Teniendo en cuenta la formula de calculo del indicador, la descripcion del avance es coherente con la necesidad, por tal razon el avance descrito tanto cuantitativo como cualitativo son congruentes con la medicion del indicador al ser de tipo anual. Se subsana segun correo enviado por la DED el 08-05-2026</t>
  </si>
  <si>
    <t>Se realiza de manera anual</t>
  </si>
  <si>
    <t>No se registraron avances y este indicados se mide anual</t>
  </si>
  <si>
    <t>Contribuir al fortalecimiento de la seguridad sanitaria del país a través de la generación de capacidades en puntos de entrada de forma intersectorial</t>
  </si>
  <si>
    <t>Evaluación de capacidades básicas en puntos de entrada de 2023</t>
  </si>
  <si>
    <r>
      <t xml:space="preserve">Fortalecimiento </t>
    </r>
    <r>
      <rPr>
        <b/>
        <sz val="10"/>
        <rFont val="Aptos Narrow"/>
        <family val="2"/>
        <scheme val="minor"/>
      </rPr>
      <t>ANUAL DE LAS</t>
    </r>
    <r>
      <rPr>
        <sz val="10"/>
        <rFont val="Aptos Narrow"/>
        <family val="2"/>
        <scheme val="minor"/>
      </rPr>
      <t xml:space="preserve"> capacidades básicas de los puntos de entrada al país</t>
    </r>
  </si>
  <si>
    <t>Informe Anual nacional de las capacidades basicas de los puntos de entrada de Colombia</t>
  </si>
  <si>
    <t>Se avanzó en un 25% en el seguimiento de las capacidades básicas de los puntos de entrada. Se cuenta con el informe de evaluación de capacidades básicas de los puntos de entrada para el 2025, documento base para el seguimiento de dicha evaluación.</t>
  </si>
  <si>
    <t>Teniendo en cuenta la descripcion de avance, se ha avanzado en la elaboracion del informe anual donde la DED indivca que se ha avanzado en un 25%, por lo que se le recomienda a la DED tener claro cuales son los parametros para indicar en que porcentaje han avanzado</t>
  </si>
  <si>
    <t>Se realiza de manera anual, se hace la evalaución en el último bimestres del años 2026</t>
  </si>
  <si>
    <t>Contribuir a la  Implementación del Plan Decenal de Salud Pública 2022-2031 a través de la planeación territorial y la gestión intersectorial.</t>
  </si>
  <si>
    <r>
      <t>Informe  trimestral de seguimiento</t>
    </r>
    <r>
      <rPr>
        <b/>
        <sz val="10"/>
        <rFont val="Aptos Narrow"/>
        <family val="2"/>
        <scheme val="minor"/>
      </rPr>
      <t xml:space="preserve"> al reporte</t>
    </r>
    <r>
      <rPr>
        <sz val="10"/>
        <rFont val="Aptos Narrow"/>
        <family val="2"/>
        <scheme val="minor"/>
      </rPr>
      <t xml:space="preserve"> de la planeación territorial.
Informe </t>
    </r>
    <r>
      <rPr>
        <b/>
        <sz val="10"/>
        <rFont val="Aptos Narrow"/>
        <family val="2"/>
        <scheme val="minor"/>
      </rPr>
      <t xml:space="preserve">anual </t>
    </r>
    <r>
      <rPr>
        <sz val="10"/>
        <rFont val="Aptos Narrow"/>
        <family val="2"/>
        <scheme val="minor"/>
      </rPr>
      <t>de seguimiento a acciones intersectoriales en el marco de la comisión intersectorial.</t>
    </r>
  </si>
  <si>
    <t>Este informe tiene como objetivo presentar las acciones de acompañamiento técnico realizadas a las entidades territoriales para apoyar la elaboración de sus planes territoriales de salud, garantizando su alineación con el Plan Decenal de Salud Pública (PDSP) 2022–2031 y su correspondiente reporte a través del mecanismo definido. Asimismo, se incorporan los avances alcanzados en este mismo sentido por parte de la Comisión Intersectorial de Salud Pública (CISP), como instancia clave en la articulación intersectorial, a través de las acciones desarrolladas en el marco de sus competencias.</t>
  </si>
  <si>
    <r>
      <rPr>
        <sz val="10"/>
        <color rgb="FF000000"/>
        <rFont val="Aptos Narrow"/>
        <family val="2"/>
        <scheme val="minor"/>
      </rPr>
      <t xml:space="preserve">Informe de  implementación del Plan Decenal de Salud Pública 2022-2031 a través de la planeación territorial  y </t>
    </r>
    <r>
      <rPr>
        <b/>
        <sz val="10"/>
        <color rgb="FF000000"/>
        <rFont val="Aptos Narrow"/>
        <family val="2"/>
        <scheme val="minor"/>
      </rPr>
      <t>la acción intersectorial</t>
    </r>
    <r>
      <rPr>
        <sz val="10"/>
        <color rgb="FF000000"/>
        <rFont val="Aptos Narrow"/>
        <family val="2"/>
        <scheme val="minor"/>
      </rPr>
      <t>.</t>
    </r>
  </si>
  <si>
    <r>
      <t xml:space="preserve">A. Informe  trimestral de seguimiento </t>
    </r>
    <r>
      <rPr>
        <b/>
        <sz val="10"/>
        <rFont val="Aptos Narrow"/>
        <family val="2"/>
        <scheme val="minor"/>
      </rPr>
      <t xml:space="preserve">al reporte </t>
    </r>
    <r>
      <rPr>
        <sz val="10"/>
        <rFont val="Aptos Narrow"/>
        <family val="2"/>
        <scheme val="minor"/>
      </rPr>
      <t>de la planeación territorial. 
B. Informe</t>
    </r>
    <r>
      <rPr>
        <b/>
        <sz val="10"/>
        <rFont val="Aptos Narrow"/>
        <family val="2"/>
        <scheme val="minor"/>
      </rPr>
      <t xml:space="preserve"> anual </t>
    </r>
    <r>
      <rPr>
        <sz val="10"/>
        <rFont val="Aptos Narrow"/>
        <family val="2"/>
        <scheme val="minor"/>
      </rPr>
      <t>de seguimiento a acciones intersectoriales en el marco de la comisión intersectorial.</t>
    </r>
  </si>
  <si>
    <r>
      <t xml:space="preserve">Se elaboró el informe de seguimiento al reporte de la planeación territorial correspondiente al primer trimestre de 2026, el cual comprende tres componentes: i) el archivo en formato Excel con el contenido del cargue realizado por las entidades territoriales en el portal web del PDSP; ii) los resultados de la revisión de los Planes de Acción en Salud (PAS) 2026; y iii) el informe de las asistencias técnicas realizadas. Este informe puede ser consultado a través del siguiente enlace: </t>
    </r>
    <r>
      <rPr>
        <b/>
        <sz val="10"/>
        <rFont val="Calibri"/>
        <family val="2"/>
      </rPr>
      <t xml:space="preserve">https://minsaludcol.sharepoint.com/:f:/s/PortalWebPDSP/IgBni37URLmtQJb5pqad7chzAVKrIeB-Gn-7tUjcqnaC8lg?e=i4S2uS
Que corresponde al 15 % del avance del indicador.
</t>
    </r>
    <r>
      <rPr>
        <sz val="10"/>
        <rFont val="Calibri"/>
        <family val="2"/>
      </rPr>
      <t xml:space="preserve">Adicionalmente, se elaboró el informe anual de seguimiento a las acciones intersectoriales en el marco de la Comisión Intersectorial de la Vigencia 2025, el cual contiene la gestión desarrollada a partir de las sesiones del Comité Técnico y de la Comisión Intersectorial de Salud Pública. Dicho informe puede consultarse a través del siguiente enlace:
</t>
    </r>
    <r>
      <rPr>
        <b/>
        <sz val="10"/>
        <rFont val="Calibri"/>
        <family val="2"/>
      </rPr>
      <t>https://minsaludcol.sharepoint.com/:f:/s/PortalWebPDSP/IgCYTSqPSTTVQJF_YuaNtgGdAe-OxePbCHh0LOszQE57aDk?e=0OgrBf
Que corresponde al 40 % del avance del indicador.</t>
    </r>
  </si>
  <si>
    <t>Andrea Johanna Avella Tolosa</t>
  </si>
  <si>
    <t>Teniendo en cuenta la descripcion del avance se da cumplimiento y el avance corresponde a lo solicitado por la accion</t>
  </si>
  <si>
    <r>
      <rPr>
        <sz val="10"/>
        <color rgb="FF000000"/>
        <rFont val="Calibri"/>
        <family val="2"/>
      </rPr>
      <t xml:space="preserve">Se elaboró el informe de seguimiento al reporte de la planeación territorial correspondiente al segundo trimestre de 2026, el cual comprende dos componentes: i) el archivo en formato Excel con el contenido del cargue realizado por las entidades territoriales en el portal web del PDSP y ii) el informe de las asistencias técnicas realizadas. Este informe puede ser consultado a través del siguiente enlace: 
</t>
    </r>
    <r>
      <rPr>
        <b/>
        <sz val="10"/>
        <color rgb="FF000000"/>
        <rFont val="Calibri"/>
        <family val="2"/>
      </rPr>
      <t xml:space="preserve">https://minsaludcol.sharepoint.com/:f:/s/PortalWebPDSP/IgCcJrsQdSkcRpg33R9rYUIhAcxwzh8CRUZ17zKFZLwEvA0?e=xoLKCm
Que corresponde al 30 % del avance del indicador.
</t>
    </r>
    <r>
      <rPr>
        <sz val="10"/>
        <color rgb="FF000000"/>
        <rFont val="Calibri"/>
        <family val="2"/>
      </rPr>
      <t xml:space="preserve">Adicionalmente, ya se cunmplió con la elaboración del informe anual de seguimiento a las acciones intersectoriales en el marco de la Comisión Intersectorial de la Vigencia 2025, el cual contiene la gestión desarrollada a partir de las sesiones del Comité Técnico y de la Comisión Intersectorial de Salud Pública. Dicho informe puede consultarse a través del siguiente enlace:
</t>
    </r>
    <r>
      <rPr>
        <b/>
        <sz val="10"/>
        <color rgb="FF000000"/>
        <rFont val="Calibri"/>
        <family val="2"/>
      </rPr>
      <t>https://minsaludcol.sharepoint.com/:f:/s/PortalWebPDSP/IgCYTSqPSTTVQJF_YuaNtgGdAe-OxePbCHh0LOszQE57aDk?e=0OgrBf
Que corresponde al 40 % del avance del indicador.</t>
    </r>
  </si>
  <si>
    <t xml:space="preserve">Andrea Johanna Avella Tolosa - Coordinadora Grupo Planeación de la Salud Pública </t>
  </si>
  <si>
    <t>Teniendo en cuenta la descripcion del avance se da cumplimiento y el avance corresponde a lo solicitado por la accion, se debe aclarar que si bien el periodo de medicion es anual se reportaran avances trimestrales hasta obtener el resulatdo de la medicion anual</t>
  </si>
  <si>
    <t>Fortalecer las capacidades técnicas de las entidades territoriales para la gestión con calidad, cobertura y oportunidad de los hechos vitales (nacimientos y defunciones) ocurridos en el territorio nacional.</t>
  </si>
  <si>
    <t xml:space="preserve">Caracterización de la Gestión territorial en terminos de calidad, cobertura y en oportunidad en gestión de los hechos vitales. </t>
  </si>
  <si>
    <t>Como parte de las evidencias de la gestión realizada se encuentran las listas de chequeo de la gestión territorial enviadas por las entidades territoriales, donde dan cuenta de la gestión realizadas relacionada con las estadísticas vitales de sus territorios, así como la revisión de las cadenas causales de defunción, solicitada a las entidades territoriales quincenalmente y con seguimiento en que los ajustes sean efectivos de forma periódica.</t>
  </si>
  <si>
    <t xml:space="preserve">Porcentaje de entidades territoriales con avances favorables en su gestión de los hechos vitales. </t>
  </si>
  <si>
    <t>(Número de entidades territoriales con avance esperado en su gestión de los hechos vitales / Número de entidades territoriales) *100</t>
  </si>
  <si>
    <t xml:space="preserve">Durante el primer trimestre se logró el fortalecimiento de  4 entidades territoriales  en la Gestión de sus hechos vitales. </t>
  </si>
  <si>
    <t>Anotino Enrique Mojjica</t>
  </si>
  <si>
    <t>Teniendo en cuenta la descripcion del avance se han tenido avances significativos en el primer trimestre logrando un 22% de avance frente a la meta de la vigencia</t>
  </si>
  <si>
    <t>Durante el segundo trimestre  se logró el fortalecimiento de 5 entidades territoriales en la Gestión de Sus Hechos Vitales</t>
  </si>
  <si>
    <t>Antonio Mojica-Asesor</t>
  </si>
  <si>
    <t>MINISTERIO DE SALUD Y PROTECCIÓN SOCIAL - DIRECCIÓN DE FINANCIAMIENTO SECTORIAL</t>
  </si>
  <si>
    <t>DIRECCIÓN DE FINANCIAMIENTO SECTORIAL</t>
  </si>
  <si>
    <t xml:space="preserve">Implementar acciones que contribuyan a la planeación, presupuestación y seguimiento de los recursos requeridos por el sector , acorde con los  lineamentos metodológicos para el cálculo de la UPC </t>
  </si>
  <si>
    <t>Archivos, correos, citaciones, listas de asistencia</t>
  </si>
  <si>
    <t>Cronograma anual para la planeación, presupuestación y seguimiento de los recursos del sistema implementado</t>
  </si>
  <si>
    <t>(No de acciones ejecutadas/No. De acciones programadas) *100</t>
  </si>
  <si>
    <t>De acuerdo con el cronograma del proceso de programación presupuestal definido por el Ministerio de Hacienda y Crédito Público para la elaboración del anteproyecto de presupuesto de la vigencia 2027, y en el marco de los lineamientos metodológicos, fiscales y macroeconómicos vigentes, en el primer trimestre de 2026 se dio inicio a la implementación del proceso de planeación, presupuestación y seguimiento de los recursos del sistema. Durante este periodo se ejecutaron las siguientes actividades:
1. Solicitud de necesidades de recursos para la vigencia 2027 a las áreas técnicas del MSPS y la ADRES.
2. Consolidación y análisis de información en el modelo de presupuesto de la Dirección de Financiamiento Sectorial, con base en los lineamientos metodológicos, fiscales y supuestos macroeconómicos vigentes.
3. Proyección de necesidad de recursos con base en diferentes análisis estadísticos y económicos de las series de fuentes, usos, población afiliada e indicadores relacionados.
4. Elaboración del documento técnico de la necesidad de recursos para el aseguramiento en salud como insumo para el anteproyecto de presupuesto, remitido a la Subdirección Financiera del MSPS.
El avance se calcula con base en la fórmula establecida en la matriz PES: (Número de acciones ejecutadas / Número de acciones programadas) * 100. Para la vigencia 2026 se programaron 15 actividades, de las cuales 4 fueron ejecutadas en el primer trimestre, lo que corresponde a un avance del 26,67% sobre la meta anual.</t>
  </si>
  <si>
    <t>Adriana Marcela Moreno Pardo</t>
  </si>
  <si>
    <t xml:space="preserve">Durante el primer trimestre de 2026 se reporta un avance del 26,67% frente a la meta anual. El reporte es claro y detalla las actividades realizadas conforme al cronograma del Ministerio de Hacienda. </t>
  </si>
  <si>
    <t>Durante este periodo se avanzó en la ejecución de las actividades programadas en el cronograma, relacionadas con el análisis, consolidación, validación de la información para la planeación, presupuestación y seguimiento de los recursos del sistema requerida para la estimación de las necesidades de recursos del sector salud, así como en la articulación y mesas de trabajo con las entidades correspondientes.
Entre las principales actividades desarrolladas se incluyen:
1. Reunión con el Ministerio de Hacienda y Crédito Público para revisión de proyección de presupuesto 2026, junto con la realización de análisis y preparación de la información y archivos correspondiente.
2. Actualización de información, revisión y análisis de variables sectoriales, macroeconómicas, de afiliación y de la ejecución de fuentes y usos de la ADRES durante la presente vigencia.
3. Análisis de escenarios de cierre de 2026, con el objetivo de analizar impactos en la proyección de recursos dada la ejecución corriente de fuentes y usos, apoyo en la gestión de información y comunicaciones correspondientes.
4. Participación en el Comité Sectorial y Grupo de Apoyo Técnico MGMP 2027-2030, Sector Salud y Protección Social en la cual se analizan las necesidades de financiamiento del aseguramiento en salud, junto con la realización de presentación y reunión previa preparatoria.
El avance se calcula con base en la fórmula establecida para este indicador: (Número de acciones ejecutadas / Número de acciones programadas) × 100. Para la vigencia 2026 se programaron 15 actividades, de las cuales durante el segundo trimestre se ejecutaron 4, equivalentes al 26,67% de la meta anual. De forma acumulada, al cierre del segundo trimestre se han ejecutado 8 de las 15 actividades programadas para la vigencia 2026, lo que representa un avance del 53,33% frente a la meta anual establecida.</t>
  </si>
  <si>
    <t>Adriana Marcela Moreno</t>
  </si>
  <si>
    <t xml:space="preserve">Durante el segundo trimestre de 2026 se reporta un avance del 26,67% frente a la meta anual. El reporte es claro y detalla las actividades realizadas conforme al cronograma del Ministerio de Hacienda. </t>
  </si>
  <si>
    <t>Reglamentar, diseñar y desarrollar el sistema  integral de información financiera y asistencial a que refiere el artìculo 3 de la Ley 1966 de 2019, y reglamentar el mecanismo de giro directo  establecido en el articulo 150 de la Ley 2294 de 2023.</t>
  </si>
  <si>
    <t>Actos Administrativos</t>
  </si>
  <si>
    <t xml:space="preserve">Actos administrativos </t>
  </si>
  <si>
    <t xml:space="preserve">No. De actos administrativos </t>
  </si>
  <si>
    <t>Para el primer trimestre de 2026, la acción estratégica ya contaba con un cumplimiento del 100% de la meta del cuatrenio.</t>
  </si>
  <si>
    <t>La actividad no estaba programada para 2026,  ya tiene un cumplimiento del 100%</t>
  </si>
  <si>
    <t>Para el segundo trimestre de 2026, la acción estratégica ya contaba con un cumplimiento del 100% de la meta del cuatrenio.</t>
  </si>
  <si>
    <t>Diseñar, desarrollar y reglamentar el sistema  integral de información financiera y asistencial a que refiere el artìculo 3 de la Ley 1966 de 2019, y reglamentar el mecanismo de giro directo  establecido en el articulo 150 de la Ley 2294 de 2023.</t>
  </si>
  <si>
    <t>Litados de asistencia a preconectaton y conectaton socializando el modulo de contrataciones</t>
  </si>
  <si>
    <t xml:space="preserve">Diseño  y desarrollo tecnológico </t>
  </si>
  <si>
    <t xml:space="preserve">Porcentaje de avance en el diseño  y desarrollo tecnológico </t>
  </si>
  <si>
    <t>Durante el período reportado, se avanzó significativamente en el Sistema de Información Financiera del Aseguramiento (SIIFA) mediante el desarrollo e implementación del módulo de facturación (FEV-RIPS) y del módulo de seguimiento a facturas (auditoría). Adicionalmente, se desarrolló el módulo de pagos, cuya implementación está prevista para el segundo trimestre de 2026.
Los módulos de FEV-RIPS y auditoría fueron implementados para el Grupo 1 de las 16 EPS definidas en la Resolución 1962 de 2025, marcando un avance importante en la adopción del sistema. De manera complementaria, se realizaron mejoras orientadas a optimizar la experiencia de usuario y la calidad general del sistema; asimismo, se publicaron documentos técnicos, incluyendo manuales funcionales y de interoperabilidad, con el fin de facilitar la consulta y el uso por parte de los actores.
Igualmente, se dio inicio a la construcción del Tablero de Control, el cual permitirá visualizar los resultados de la información registrada por los actores del Sistema General de Seguridad Social en Salud (SGSSS) en el SIIFA. Finalmente, se brindó acompañamiento y asistencia técnica a los actores en proceso de implementación del sistema, incluyendo EPS e IPS, con el propósito de fortalecer su adopción y correcto uso.
Teniendo en cuenta el cronograma establecido para la vigencia 2026 en el artículo 9 de la Resolución 1962 de 2025, durante el primer trimestre se cumplió con 5 de las 22 etapas de la implementación gradual y progresiva del SIIFA. Estas 5 etapas representan el 22,72% del avance del desarrollo programado para 2026, lo que a su vez corresponde al 9,09% de la meta total del cuatrienio.
Es importante precisar que la información reportada corresponde a los insumos compartidos por la Dirección de Aseguramiento, dependencia que, a partir de la vigencia 2026, lidera el desarrollo e implementación del SIIFA.</t>
  </si>
  <si>
    <t xml:space="preserve">Durante el primer trimestre de 2026 se reporta un avance del 9,09% frente a la meta anual. </t>
  </si>
  <si>
    <t>Durante este periodo se continuó con el desarrollo e implementación de los módulos funcionales del sistema, así como con las actividades de fortalecimiento tecnológico,actualización de la  documentación, pruebas y acompañamiento técnico requeridas para la implementación gradual y progresiva del SIIFA, de acuerdo con el artículo 9 de la Resolución 1962 de 2025. De igual forma, se avanzó en la puesta en operación de los componentes previstos para la vigencia y en el seguimiento al proceso de adopción por parte de los actores del Sistema General de Seguridad Social en Salud (SGSSS), conforme al cronograma establecido. Lo anterior se materializó con la actualización de 19 manuales en el micrositio del SIIFA, 20 sesiones de asistencia técnica, 6 sesiones de resoluciones de dudas, el inicio de operación de 3 módulos del SIIFA para las entidades de los grupos 1 y grupo 2, el avance de la interoperabilidad con la ADRES y la Superintendencia Nacional de Salud y el Tablero de Control.
Teniendo en cuenta el cronograma establecido para la vigencia 2026 en el artículo 9 de la Resolución 1962 de 2025, durante el segundo trimestre se cumplió con 6 de las 22 etapas de la implementación gradual y progresiva del SIIFA. Estas 6 etapas representan el 27,27% del avance del desarrollo programado para la vigencia 2026, lo que a su vez corresponde al 10,91% de la meta total del cuatrienio. De forma acumulada, al cierre del segundo trimestre se han cumplido 11 de las 22 etapas previstas para la vigencia 2026, equivalentes al 50% del desarrollo programado para la vigencia y al 20% de la meta total del cuatrienio.
Es importante precisar que la información reportada corresponde a los insumos compartidos por la Dirección de Aseguramiento, dependencia que, a partir de la vigencia 2026, lidera el desarrollo e implementación del SIIFA.</t>
  </si>
  <si>
    <t xml:space="preserve">Durante el segundo trimestre de 2026 se reporta un avance del 10,91% frente a la meta anual. </t>
  </si>
  <si>
    <t xml:space="preserve">Reglamentar articulo 155 de la Ley 2294 de 2023 tendiente a la habilitacion del uso de los excedentes resultado del proceso de saneamiento de aportes patronales.
</t>
  </si>
  <si>
    <t>Un acto administrativo expedido</t>
  </si>
  <si>
    <t>MINISTERIO DE SALUD Y PROTECCIÓN SOCIAL - DIRECCIÓN DE MEDICAMENTOS</t>
  </si>
  <si>
    <t>DIRECCIÓN DE MEDICAMENTOS</t>
  </si>
  <si>
    <t>Implementar mecanismos de regulación de precios de medicamentos y dispositivos médicos</t>
  </si>
  <si>
    <t>Circular expedida firmada y publicada, análisis técnico de precios, actas de mesas técnicas, conceptos jurídicos</t>
  </si>
  <si>
    <t>Mecanismo de regulación de precios de medicamentos y dispositivos médicos</t>
  </si>
  <si>
    <t>Número de Circulares con la metodología para el control de precios de medicamentos y dispostivos médicos</t>
  </si>
  <si>
    <t>Habrá segunda consulta pública de las circulares de precios 20 de medicamentos y 21 de dispositivos médicos. En cuanto a la Circular de SISMED, se respondieron los comentarios a la consulta pública y tanto las respuestas como los ajustes a la Circular seran revisados en la proxima sesión del GTA en abril</t>
  </si>
  <si>
    <t>Catherine Cifuentes Guerrero</t>
  </si>
  <si>
    <t>No se reporta avance físico para el trimestre, lo cual es coherente con la periodicidad anual del indicador y con la meta programada para la vigencia 2026. La descripción evidencia gestiones preparatorias relacionadas con la consulta pública y revisión técnica de las circulares de precios y SISMED. Se recomienda conservar los soportes técnicos que respalden la medición anual del indicador.</t>
  </si>
  <si>
    <t>Aunque no se tiene meta para 2026, en esta vigencia se publicaron las circulares 21, que actualiza el SISMED, y la Circular 22 que aplica la metodología de regulación de precios de medicamentos</t>
  </si>
  <si>
    <t>Catherine Cifuentes Guerrero/Contratista</t>
  </si>
  <si>
    <t>El indicador no presenta meta programada para la vigencia 2026; no obstante, la Dirección reporta la expedición de dos circulares adicionales en la vigencia, correspondientes a la Circular 21, relacionada con la actualización del SISMED, y la Circular 22, relacionada con la metodología de regulación de precios de medicamentos. Teniendo en cuenta que la meta cuatrienal del indicador ya se encontraba cumplida, el avance reportado debe entenderse como gestión adicional o sobrecumplimiento cuatrienal, no como cumplimiento ordinario de la meta 2026. Se recomienda conservar los soportes de expedición y publicación de las circulares, y aclarar que el porcentaje del 67% corresponde a dos circulares frente a la meta cuatrienal de tres, mientras que para la vigencia 2026 el avance se mantiene como N/A por no existir meta programada.</t>
  </si>
  <si>
    <t>Para 2026 no se tiene meta programada aun así se avanzo en la expedición de 2 circuales</t>
  </si>
  <si>
    <t>15-07-2026</t>
  </si>
  <si>
    <t>-</t>
  </si>
  <si>
    <t>Apoyar técnicamente la formulación de la Política farmacéutica de productos farmacéuticos y
dispositivos médicos</t>
  </si>
  <si>
    <t>Documentos Tecnicos de politica, actas de mesas técnicas interinstitucionales</t>
  </si>
  <si>
    <t>Politica farmaceutica (medicamentos y otras tecnologías en salud)</t>
  </si>
  <si>
    <t>Número de documentos elaborado para la aprobación de CONPES presentado al DNP</t>
  </si>
  <si>
    <t xml:space="preserve">Se avanzó en la revisión técnica de los comentarios realizados al primero borrador por parte del Grupo Conpes de DNP, los comentarios fueron enviados a la subdirección de salud de DNP para su consolidación y continuar con el trámite.
</t>
  </si>
  <si>
    <t>El indicador no presenta meta programada para la vigencia 2026, por lo cual no registra avance físico de la vigencia en el trimestre. No obstante, se reporta un avance cuantitativo del rezago de 0,2, equivalente al 20%, asociado a la revisión técnica de comentarios al borrador de la Política Farmacéutica y su remisión al DNP para continuar el trámite. Se recomienda mantener la trazabilidad del rezago frente a la meta pendiente</t>
  </si>
  <si>
    <t>Se avanzo en un 20 % del rezago durante el segundo trimestre de 2026, el Departamento Nacional de Planeación (DNP) propuso nuevas acciones en el marco del CONPES. En este periodo se adelantó la revisión y el análisis de dichas acciones. Adicionalmente se gestionaron las comunicaciones a las entidades que tienen  acciones a cargo y se evidenció que requieren concertación.</t>
  </si>
  <si>
    <t>El indicador no presenta meta programada para la vigencia 2026, por lo cual el avance físico ordinario del trimestre se registra como N/A. La dependencia reporta gestiones asociadas a la revisión de nuevas acciones propuestas por el DNP, comunicaciones a entidades con acciones a cargo y actividades de concertación. Teniendo en cuenta que se registra meta rezagada acumulada de 0,8 y avance acumulado del rezago de 0,4, equivalente al 50%, se recomienda precisar que el avance corresponde al rezago y no a la meta ordinaria 2026.</t>
  </si>
  <si>
    <t>Meta rezago 2025</t>
  </si>
  <si>
    <t xml:space="preserve">Se actualiza el rezago de 2025, si bien la meta estaba programada para el 2024, no se contaba aun con el documento CONPES elaborado al 100%.
Según respuesta de OAPES con Memorando 2026121000247113 de 26 de mayo, se solicita verificar el cambio del indicador, ya que solo se cambio la acción estratégica. </t>
  </si>
  <si>
    <t>solicitud de ajuste de accion estrategica de acuerdo a memorando 2025240000647243 del 07-11-2025</t>
  </si>
  <si>
    <t>Formular una política pública para el fortalecimiento de la investigación e innovación para la transferencia y apropiación de conocimiento, acuerdos de transferencia de tecnología, producción local y comercialización de medicamentos y otras tecnologías en salud, la cual se articulará con la política farmacéutica nacional</t>
  </si>
  <si>
    <t>Borrador de política estructurada, insumos técnicos, actas de mesas</t>
  </si>
  <si>
    <t>Politica de reindustralización y la política de ciencia, tecnología e innovación en salud</t>
  </si>
  <si>
    <t>Número de seguimientos de la formulación de los CONPES</t>
  </si>
  <si>
    <t xml:space="preserve">Las dos políticas mencionadas no fueron lideradas por el Ministerio de Salud, la política de reindustrialización fue del Ministerio de comercio y de allí se derivaron acciones que se encuentran en implementación por parte del Ministerio de Salud. La política de ciencia, tecnología e innovación en salud, aunque no tiene el mismo nombre ni tendría el mismo alcance se relaciona con el Conpes 4170, ya que en este se encuentra inmersa el fortalecimiento de la investigación e innovación para la transferencia y apropiación de conocimiento, acuerdos de transferencia de tecnología, producción local y comercialización de medicamentos y otras tecnologías en salud, pero este limita su alcance solo a infraestructura en el ámbito farmacéutico. En ese sentido la meta del cuatrienio ya se encuentra cumplida con la formulación de los CONPES 4170 y el 4129. 
Se avanza en la implementación de las acciones de la política de Reindustrialización Conpes 4129, y en la implementación del Conpes 4170 de 2025,  respecto a la implementación del Conpes 4170, se encuentra dentro lo planeado en los convenios interadministrativos suscritos (3180,3181,3182,3183 de 2025). </t>
  </si>
  <si>
    <t>El indicador no presenta meta programada para la vigencia 2026, por lo cual no registra avance físico en el primer trimestre. No obstante, la dependencia informa gestiones asociadas a la implementación de acciones derivadas de los CONPES 4129 y 4170, en el marco de los convenios interadministrativos 3180, 3181, 3182 y 3183 de 2025, suscritos. Se recomienda mantener la trazabilidad de estas gestiones como actividades de seguimiento, precisando que no generan avance físico adicional frente al indicador programado para la vigencia.</t>
  </si>
  <si>
    <t>Las dos políticas mencionadas no fueron lideradas por el Ministerio de Salud, la política de reindustrialización fue del Ministerio de comercio y de allí se derivaron acciones que se encuentran en implementación por parte del Ministerio de Salud. La política de ciencia, tecnología e innovación en salud, aunque no tiene el mismo nombre ni tendría el mismo alcance se relaciona con el Conpes 4170, ya que en este se encuentra inmersa el fortalecimiento de la investigación e innovación para la transferencia y apropiación de conocimiento, acuerdos de transferencia de tecnología, producción local y comercialización de medicamentos y otras tecnologías en salud, pero este limita su alcance solo a infraestructura en el ámbito farmacéutico. En ese sentido la meta del cuatrienio ya se encuentra cumplida con la formulación de los CONPES 4170 y el 4129. 
En cuanto al seguimiento de estos compes se avanza en la implementación de las acciones de la política de Reindustrialización Conpes 4129, y en la implementación del Conpes 4170 de 2025,  respecto a la implementación del Conpes 4170, en enero de 2026 se suscribieron cuatro convenios interadministrativos: 
1.	Convenio MSPS 3180-2025 con el Instituto Nacional de Cancerología
2.	Convenio MSPS 3181-2025 con el Instituto Nacional de Salud
3.	Convenio MSPS 3182-2025 con la Universidad de Antioquía y el Instituto Nacional de Salud.
4.	Convenio MSPS 3183-2025 con Vecol S.A. y el Instituto Nacional de Salud
En el segundo trimestre del 2026 se han realizado dos comités estraodinarios para los convenios 3182-2025 y 3183-2025 para el ajuste de los entregables en los desembolsos 2 y 3. Las entidades ejecutoras de los  4 convenios suscribieron contrato con una entidad fiduciaria que se encargará de la recepción de los desembolsos; el estado de las cuentas de cobro para los desembolsos es la siguiente:
Convenio 3180-2025: Primer desembolso pagado.
Convenio 3181-2025: Primer, segundo y tercer desembolso pagados, lo que corresponde a toda la vigencia 2026.
Convenio 3182-2025: Primer y segundo desembolso pagados.
Convenio 3183-2025: Primer desembolsoo pagado y segundo desembolso radicado.
Durante este periodo de tiempo también se realizó seguimiento y acompañamiento técnico al desarrollo de dichos convenios.</t>
  </si>
  <si>
    <t>El indicador no presenta meta programada para 2026, por lo cual el avance físico ordinario del trimestre y el acumulado de la vigencia se registra como N/A. La Dirección reporta gestiones de seguimiento a los CONPES 4129 y 4170 y a los convenios interadministrativos 3180, 3181, 3182 y 3183 de 2025. Dado que se registra meta rezagada de 1 y avance del rezago de 1, equivalente al 100%, se recomienda conservar los soportes que acreditan el cierre del rezago y precisar que no corresponde a avance ordinario de la vigencia 2026.</t>
  </si>
  <si>
    <t>3.4 Politica de participación ciudadana en la gestión publica.</t>
  </si>
  <si>
    <t>Generar iniciativas  de carácter público o mixto para la producción de medicamentos para enfermedades desatendidas y producción de vacunas promoviendo el trabajo articulado con el sector privado que fortalezcan la cadena de suministro</t>
  </si>
  <si>
    <t>Propuesta técnica de iniciativa APP, hoja de ruta de priorización, actas de mesas con socios estratégicos.</t>
  </si>
  <si>
    <t>Iniciativas para la producción de medicamentos para enfermedades desatendidas y producción de vacuna</t>
  </si>
  <si>
    <t>Número de iniciativas para la producción de medicamentos para enfermedades desatendidas y producción de vacuna puestas en marcha</t>
  </si>
  <si>
    <t>Durante el primer trimestre se avanza en la implementación de los convenios interadministrativos 3180,3181,3182,3183 de 2025 derivados del Conpes 4170 de 2025. Estos convenios son el paso para lograr alargo plazo la puesta en marcha de las iniciativas para la producción de medicamentos para enfermedades desatendidas y producción de vacunas.
Se iniciaron las actividades de los mencionados convenios mediante el establecimiento de los Comitpes Operativos de cada uno de ellos, que derivaron en la aprobación de los planes operativos y financieros para el año 2026 con el fin de tramitar los desembolsos de los recursos.</t>
  </si>
  <si>
    <t>La Dirección presenta gestiones asociadas a la implementación de los convenios interadministrativos derivados del CONPES 4170, incluyendo comités operativos y planes operativos y financieros. No obstante, para la vigencia 2026 no se registra meta programada y el indicador mide iniciativas puestas en marcha, por lo cual dichas gestiones son válidas como seguimiento preparatorio, pero no generan avance físico adicional del indicador.</t>
  </si>
  <si>
    <t>Teniendo presente que en enero de 2026 se suscribieron cuatro convenios interadministrativos:
1.	Convenio MSPS 3180-2025 con el Instituto Nacional de Cancerología
2.	Convenio MSPS 3181-2025 con el Instituto Nacional de Salud
3.	Convenio MSPS 3182-2025 con la Universidad de Antioquía y el Instituto Nacional de Salud.
4.	Convenio MSPS 3183-2025 con Vecol S.A. y el Instituto Nacional de Salud
En el segundo trimestre del 2026 se han realizado dos comités estraodinarios para los convenios 3182-2025 y 3183-2025 para el ajuste de los entregables en los desembolsos 2 y 3. Las entidades ejecutoras de los  4 convenios suscribieron contrato con una entidad fiduciaria que se encargará de la recepción de los desembolsos; el estado de las cuentas de cobro para los desembolsos es la siguiente:
Convenio 3180-2025: Primer desembolso pagado.
Convenio 3181-2025: Primer, segundo y tercer desembolso pagados, lo que corresponde a toda la vigencia 2026.
Convenio 3182-2025: Primer y segundo desembolso pagados.
Convenio 3183-2025: Primer desembolsoo pagado y segundo desembolso radicado.
Durante este periodo de tiempo también se realizó seguimiento y acompañamiento técnico al desarrollo de dichos convenios.</t>
  </si>
  <si>
    <t>Se observa que la dependencia reporta gestiones asociadas a las iniciativas derivadas del CONPES 4170 y a los convenios interadministrativos 3180, 3181, 3182 y 3183 de 2025. No obstante, teniendo en cuenta que el indicador mide el número de iniciativas puestas en marcha y que el acumulado cuatrienal registra avance superior al 100 %, se recomienda reforzar la trazabilidad del reporte, precisando cuáles son las iniciativas reconocidas, su correspondencia con los convenios o instrumentos que las soportan, la fecha de puesta en marcha y los documentos que acreditan su avance. Lo anterior, con el fin de sustentar el cumplimiento acumulado del indicador y evitar duplicidades en el registro.</t>
  </si>
  <si>
    <t>2.3 Politica de compras y contratacón publica.</t>
  </si>
  <si>
    <t>Generar estrategias de compras públicas centralizadas con mecanismos eficientes</t>
  </si>
  <si>
    <t xml:space="preserve"> Documento técnico con definición de mecanismos de compras centralizadas, actas de mesas técnicas, plan preliminar de implementación.</t>
  </si>
  <si>
    <t>Definir e implementar mecanismos eficientes de adquisición de medicamentos para enfermedades huerfanas</t>
  </si>
  <si>
    <t>Número de documento con la definición de mecanismos</t>
  </si>
  <si>
    <t>1. En 2025 se expidió la resolución 542 de 2025  Por la cual se establecen los criterios para la compra centralizada, distribución y suministro de los medicamentos para el tratamiento de enfermedades huérfanas, definidas por el Ministerio de Salud y Protección Social y no financiados con recursos de la Unidad de Pago por Capitación- UPC y se dictan otras disposiciones.
2. Para 2026 se esta avanzando en la implementación de la Res 542 de 2025 a traves de la negociación de los medicamentos priorizados para el tratamiento de enfermedades huérfanas</t>
  </si>
  <si>
    <t>La Dirección reporta gestiones asociadas a la implementación de la Resolución 542 de 2025 y a la negociación de medicamentos priorizados para enfermedades huérfanas. No obstante, el indicador está definido en número de documentos con la definición de mecanismos, con meta 2026 de un documento. En consecuencia, se recomienda mantener el avance físico en 0 hasta contar con una versión verificable del documento técnico o soporte equivalente que permita reconocer avance parcial del producto. De validarse dicho soporte, deberá ajustarse de manera consistente el resultado de vigencia y el acumulado cuatrienal.</t>
  </si>
  <si>
    <t>No se presentan avances para este corte</t>
  </si>
  <si>
    <t>El resultado cuantitativo de la vigencia 2026 se registra en 0, en concordancia con lo informado por la dependencia respecto a que no se presentan avances para el corte reportado. En consecuencia, el porcentaje de cumplimiento frente a la meta de la vigencia corresponde a 0 %. Se recomienda mantener este registro hasta tanto se cuente con un documento técnico, versión preliminar, soporte verificable o evidencia equivalente que permita reconocer avance del producto asociado a la definición de mecanismos eficientes de adquisición de medicamentos para enfermedades huérfanas.</t>
  </si>
  <si>
    <t>Formular mecanismos de articulación de las medicinas y terapias alternativas y complementarias (MTAC) con el Sistema de Salud.</t>
  </si>
  <si>
    <t>Documento metodológico preliminar, borrador plan de articulación, actas de reuniones interinstitucionales</t>
  </si>
  <si>
    <t>Estrategia de articulacion de MTAC</t>
  </si>
  <si>
    <t xml:space="preserve">Un documento Metodologíco  para la revisión de efectividad y seguridad de MTAC </t>
  </si>
  <si>
    <t>Medicina y Terapias Alternativas y Complementarias - MTAC
no es de nuestra competencia corresponde a la Dirección de Desarrollo del TH en Salud</t>
  </si>
  <si>
    <t>En el PES 2025 este indicador registró avance técnico parcial del 25%, asociado a mesas de trabajo, consolidación de insumos y revisión del borrador del documento metodológico para la revisión de efectividad y seguridad de las MTAC; sin embargo, el producto final no fue culminado ni adoptado, y no se aportaron evidencias suficientes para su verificación. Para el primer trimestre de 2026, la Dirección informa que el tema no corresponde a su competencia, sin aportar soporte de avance adicional ni acto formal de reasignación, ajuste o cierre del indicador. En consecuencia, se recomienda mantener el avance de la vigencia 2026 en 0, conservar la trazabilidad del avance histórico reportado y solicitar la definición formal de competencia, rezago y soporte documental del producto.</t>
  </si>
  <si>
    <t>Medicina y Terapias Alternativas y Complementarias - MTAC
no es de nuestra competencia corresponde a la Dirección de Desarrollo del TH en Salud. Se realizarán las gestiones para atender la recomendación de OAPES y Control Interno</t>
  </si>
  <si>
    <t>El indicador presenta pendiente de definición de competencia y trazabilidad. En 2025 registró avance parcial del 25 %, sin culminación o adopción del producto final, y para 2026 la Dirección informa que el tema corresponde a Talento Humano en Salud. No se reconoce avance adicional hasta contar con soportes verificables o formalización del ajuste, reasignación, cierre o depuración del indicador en el PES.</t>
  </si>
  <si>
    <t>Se deja constancia de que el indicador presenta inconsistencia de trazabilidad y competencia, toda vez que en PES 2025 fue reportado por la Dirección de Medicamentos con avance técnico parcial del 25%, sin culminación ni adopción del producto final, y para 2026 la dependencia informa que el tema no corresponde a su competencia. En atención a las observaciones de Control Interno sobre ausencia de evidencias suficientes y calidad del soporte, se recomienda no reconocer avance adicional en la vigencia hasta tanto se remitan soportes verificables o se formalice el ajuste, reasignación o depuración del indicador en el PES.</t>
  </si>
  <si>
    <t xml:space="preserve">Agilizar los procesos de fabricación, venta e importacion de tecnologias en salud mediante el Fortalecimiento de los procesos de autorizaciones. </t>
  </si>
  <si>
    <t>Proyecto de acto administrativo modificado, borrador de decreto, concepto jurídico validado</t>
  </si>
  <si>
    <t>Acto administrativo de para la reglamentación en registro sanitario (modificación Decreto 677 de 1995)</t>
  </si>
  <si>
    <t>Número de actos administrativos expedido.</t>
  </si>
  <si>
    <t>Este proyecto avanza en la construcción de un nuevo reglamento técnico que actualizará el régimen de registro, control de calidad y vigilancia sanitaria de los medicamentos, actualmente regulado por el Decreto 677 de 1995. Se fundamenta en el Análisis de Impacto Normativo (AIN, julio de 2022), el cual determinó que la alternativa preferida es la emisión de un nuevo decreto y la derogatoria del Decreto 677 de 1995. 
Como resultado, se ha logrado consolidar el proyecto normativo e iniciar la consulta pública nacional, etapa esencial para recoger observaciones y garantizar la transparencia y legitimidad de la nueva regulación.</t>
  </si>
  <si>
    <t>El indicador no presenta meta programada para 2026. La información reportada corresponde a seguimiento normativo complementario relacionado con la actualización del régimen de registro sanitario; sin embargo, dado que el indicador mide actos administrativos expedidos y registra cumplimiento acumulado, se recomienda conservar el soporte que acredita dicho cumplimiento o revisar el acumulado registrado.</t>
  </si>
  <si>
    <t>El indicador no presenta meta programada para 2026. No se reporta seguimiento o avance.</t>
  </si>
  <si>
    <t xml:space="preserve"> DIRECCIÓN DE MEDICAMENTOS</t>
  </si>
  <si>
    <t>Implementar un sistema de información de reporte y gestión de alertas de abastecimiento.</t>
  </si>
  <si>
    <t>Plataforma funcional en ambiente de pruebas, plan de puesta en marcha, actas de validación técnica</t>
  </si>
  <si>
    <t xml:space="preserve">Sistema de información de reporte y gestión de alertas de abastecimiento, diseñado e implementado
</t>
  </si>
  <si>
    <t xml:space="preserve">Porcentaje de avance de la implementación de las etapas definidas </t>
  </si>
  <si>
    <t xml:space="preserve">Se gestionaron todos los formatos y anexos solicitados por OTIC para el traslado de la infraestructura del aplicativo para la recepción y análisis de potenciales incidentes de desabastecimiento (SISCAATS), tanto en su cargue masivo como individual, realizando las pruebas correspondientes en la nueva infraestructura y ambiente, encontrándose en espera su aprobación de paso a producción.
Se publicó el proyecto de resolución por el cual se formaliza la herramienta del SISCAATS,  Se inició la revisión y consolidación de las respuestas a los comentarios recibidos durante la consulta pública el proyecto de Resolución para formalizar el sistema para la centralización de alertas de abastecimiento, solicitando apoyo de la Supersalud y de otras dependencias del Ministerio para dar respuesta al mismo.  </t>
  </si>
  <si>
    <t>La Dirección presenta avance físico del 8% para el trimestre, equivalente al 27% del cumplimiento esperado de la vigencia, asociado al traslado de infraestructura del SISCAATS, pruebas técnicas, formalización normativa de la herramienta y revisión de comentarios de consulta pública. El reporte es válido y coherente con un indicador de avance progresivo por etapas de implementación. Se recomienda mantener la trazabilidad de los soportes técnicos y normativos que sustentan el avance acumulado reportado del 78%.</t>
  </si>
  <si>
    <t xml:space="preserve">Se gestionaron todos los permisos y formatos para  la aprbación del ambiente de preproducción del aplicativo para la recepción y análisis de potenciales incidentes de desabastecimiento (SISCAATS), tanto en su cargue masivo como individual. En este nuevo ambiente fueron identificados nuevos ajustes y cambios tanto en el frontend como en el backend de acuerdo con las pruebas realizadas en la nueva infraestructura y ambiente. Actualmente, se ha realizado la solicitud a la DETI del Minsalud para la parobación por el grupo de infraestructura en el ambiente de producción. En línea con esto, se han construido las versiones iniciales de los manuales operativos y la base de conocimiento para el uso de la herramienta.  
Se construyó una versión final del proyecto de resolución para la formalización de la herramienta SISCAATS logrando el visto bueno de OTIC y realizando su radicación en la Dirección Jurídica para avanzar en su trámite de expedición. </t>
  </si>
  <si>
    <t>El avance físico reportado corresponde al 90% acumulado al corte del segundo trimestre de 2026, lo cual es consistente con la meta programada para la vigencia y con el resultado acumulado registrado. Frente al corte anterior, el indicador presenta un incremento de 12 puntos porcentuales, asociado a gestiones técnicas y normativas del SISCAATS, aprobación del ambiente de preproducción, ajustes de frontend y backend, construcción de manuales operativos, base de conocimiento y radicación del proyecto de resolución ante la Dirección Jurídica. Se recomienda mantener la trazabilidad de los soportes técnicos, normativos y documentales que sustentan el avance acumulado reportado.</t>
  </si>
  <si>
    <t>3.6 Politica de transparencia, acceso a la información publica y lucha contra la corrupción.</t>
  </si>
  <si>
    <t>Diseñar un sistema de información de consulta pública que permita conocer la oferta de tecnologías en salud.</t>
  </si>
  <si>
    <t>Modelo de datos final, prototipo funcional, estructura de interfaz de consulta ciudadana</t>
  </si>
  <si>
    <t>Sistema de información de consulta pública que permita conocer la oferta de medicamentos y dispositivos médicos, diseñado.</t>
  </si>
  <si>
    <t xml:space="preserve">Se actualizaron los cronogramas para el desarrollo y/o implementación (incluidas mejoras) de los sistemas a cargo de la Dirección de Medicamentos y que son necesarios para la implementación del sistema de monitoreo de abastecimiento en sus próximas fases. Se tuvieron reuniones de coordinación con la OTIC del Minsalud y con su proveedor BEXT, definiendo los pasos a seguir inmediatos y en el mediano plazo para avanzar en la implementación de la fase 2 del componente preventivo que permita conocer la oferta de medicamentos y dispositivos médicos. Se identificaron 16 requerimientos para la fase 2, realizando el levantamiento de aproximadamente 100 historias de usuario como soporte del desarrollo por adelantar para la implementación del sistema de monitoreo de abastecimiento.
Se avanzó en la estandarización del análisis de la base de SISMED y se construyó un tablero de visualización del mismo. Se realizó la estandarización de los listados de abastecimiento y desabastecimiento incluyendo los estados de "no desabastecidos", "descontinuados", "no comercializados"; con el fin de que sean incorporados en el tablero de SISMED. </t>
  </si>
  <si>
    <t>La Dirección presenta avance físico del 6% para el trimestre, equivalente al 24% del cumplimiento esperado de la vigencia, asociado a la actualización de cronogramas, coordinación técnica con OTIC y BEXT, levantamiento de requerimientos e historias de usuario, y avances en tableros y estandarización de información. El reporte es válido como avance progresivo del sistema y es consistente con el acumulado reportado del 81%.</t>
  </si>
  <si>
    <t xml:space="preserve">Se tuvieron reuniones de coordinación con la OTIC del Minsalud y con su proveedor BEXT, finalizando la revisión y firma de las historias de usuario que soportan la fase 2 de este componente.  Adicionalmente, se realizó la revisión final y pruebas del portal web alojado en SISPRO sobre SIGOATS, realizando los comentarios y solciitudes de ajuste al tercero BEXT para realizar su lanzamiento en el ambiente de producción. 
Se realizó el robustecimiento del tablero de visualización del SISMED, con nuevos indicadores para su análisis. De igual forma se construyó un tablero de visualización sobre los datos de entrega de medicamentos antirretrovirales de VIH que reposan en la base de datos de la herramienta MIPRES.  </t>
  </si>
  <si>
    <t>El avance físico reportado corresponde al 90% acumulado al corte del segundo trimestre de 2026, lo cual es consistente con la meta programada para la vigencia y con el resultado acumulado registrado. Frente al corte anterior, el indicador presenta un incremento de 9 puntos porcentuales, asociado a reuniones de coordinación con OTIC y BEXT, revisión y firma de historias de usuario, pruebas del portal web en SISPRO sobre SIGOATS, solicitudes de ajuste para paso a producción y robustecimiento de tableros de información SISMED y MIPRES. Se recomienda mantener la trazabilidad de los soportes técnicos, historias de usuario, pruebas funcionales y tableros desarrollados.</t>
  </si>
  <si>
    <t>MINISTERIO DE SALUD Y PROTECCIÓN SOCIAL - DIRECCIÓN DE DETERMINANTES SOCIALES PROMOCIÓN Y PREVENCIÓN</t>
  </si>
  <si>
    <t>Martha Janeth Univio Vargas</t>
  </si>
  <si>
    <t>DIRECCIÓN DE DETERMINANTES SOCIALES PROMOCIÓN Y PREVENCIÓN</t>
  </si>
  <si>
    <t>Actualizar el Programa Ampliado de Inmunizaciones (PAI)</t>
  </si>
  <si>
    <t xml:space="preserve">Lineamientos para la gestión y administración del Programa Ampliado de Inmunizaciones (1 anual) - PAI – y Lineamientos Técnicos y Operativos de Jornadas Nacionales o intensificación de Vacunación (4 anuales) </t>
  </si>
  <si>
    <t xml:space="preserve">Lineamientos actualizados 
Observación: El Lineamiento de Gestión de cada vigencia puede entrar ser socializado en Diciembre de la vigencia anterior en enero de la vigencia correspondiente                                                                                              </t>
  </si>
  <si>
    <t>Numero de lineamientos elaborados</t>
  </si>
  <si>
    <t>Para el 1er trimestre se hicieron los siguientes lineamientos 
1. Lineamiento técnico y operativo para la gestión y administración del PAI 2026
2. ⁠lineamiento técnico y operativo de la primera jornada de vacunación nacional 2026</t>
  </si>
  <si>
    <t>Celma Indira Gamba González</t>
  </si>
  <si>
    <t xml:space="preserve">La Dirección de Promoción y Prevención reporta que, para el primer trimestre de la vigencia 2026, se elaboraron los siguientes lineamientos:
1. Lineamiento técnico y operativo para la gestión y administración del PAI 2026
2. ⁠lineamiento técnico y operativo de la primera jornada de vacunación nacional 2026
De esta manera, se registra un cumplimiento del 40% de la meta establecida para el trimestre.
</t>
  </si>
  <si>
    <t>Para el segundo trimestre de 2026 se realizan los siguientes lineamientos:
1.LINEAMIENTO TECNICO Y OPERATIVO NACIONAL PARA LA VACUNACION CONTRA INFLUENZA ESTACIONAL CEPA SUR 2026: https://www.minsalud.gov.co/sites/rid/Lists/BibliotecaDigital/RIDE/VS/PP/PAI/lineamiento-nal-vacunacion-influenza-estacional-cepa-sur-2026.pdf
2.LINEAMIENTOS TECNICOS Y OPERTIVOS 2DA JORNADA NACIONAL DE VACUNACIONY 24 SEMANA DE VACUNACION DE LAS AMERICAS ABRIL 2026: https://www.minsalud.gov.co/sites/rid/Lists/BibliotecaDigital/RIDE/VS/PP/PAI/lineamientos-tec-jornada-nal-vacunacion-americas2026.zip
3. LINEAMIENTOS TÉCNICOS Y OPERATIVOS PARA LA VACUNACIÓN CONTRA EL SARAMPIÓN Y LA RUBÉOLA EN POBLACIÓN DE 6 A 11 MESES “DOSIS CERO” EN COLOMBIA, 2026.LINEAMIENTO DE INTENSIFICACIÓN SOSTENIDA DE LA VACUNACIÓN CONTRA FIEBRE AMARILLA EN BOGOTÁ Y CUNDINAMARCA POR ALTO DESPLAZAMIENTO DE VIAJEROS CON DESTINO A LOS DEPARTAMENTOS DEL TOLIMA, META HUILA Y OTROS DEPARTAMENTOS QUE PRESENTEN BROTE:https://www.minsalud.gov.co/sites/rid/Lists/BibliotecaDigital/RIDE/VS/PP/PAI/lin-tec-op-vac-sar-rub-6-11-meses.zip</t>
  </si>
  <si>
    <t>Celma Indira Gamba González
Calidad PAI</t>
  </si>
  <si>
    <t>La Dirección de Determinantes Sociales, Promoción y Prevención reportó, para el segundo trimestre de la vigencia 2026, la expedición de tres lineamientos técnicos y operativos relacionados con la vacunación contra la influenza estacional, la Segunda Jornada Nacional de Vacunación y la 24.ª Semana de Vacunación en las Américas, así como el fortalecimiento de las estrategias de vacunación contra el sarampión, la rubéola y la fiebre amarilla.</t>
  </si>
  <si>
    <t xml:space="preserve">15-06-2025 Ana Matilde Rincón </t>
  </si>
  <si>
    <t>Formular y/o transformar políticas, y actos regulatorios en salud ambiental que incidan en la intervención de los determinantes socioambientales  con enfoque diferencial, territorial e inclusivo</t>
  </si>
  <si>
    <t xml:space="preserve">Acto administrativo expedido </t>
  </si>
  <si>
    <t xml:space="preserve">
Actos administrativos expedidos en salud Ambiental .</t>
  </si>
  <si>
    <t xml:space="preserve">
Número de actos administrativos expedidos</t>
  </si>
  <si>
    <t>numero</t>
  </si>
  <si>
    <t>Durante el primer trimestre de 2026, se efectuó la expedición de los siguientes actos administrativos:
1. Resolución No. 000197 de 2026 (4/02/2026), "Por la cual se prohibe en el territorio Nacional la importanción, fabricación,comercialización y el uso del ingrediente activo Bromuro de Metilo,, al igual que los productos  plaguicidas que lo contengan y  se dictan otras disposiciones".
2.Resolución No.228 de 2026 (10/02/2026)" Por la cual se adopta el Plan Integral de Gestión del Cambio Climático del Sector Salud (PIGCCS Salud) 2026-2035 y se dictan otras disposiciones".
3.Resolución No 224 de 2026 (10/02/2026) "Por la cual se establecen los criterios de calidad del agua contenida en los estanques de piscinas y estructuras similares, así como las buenas prácticas sanitarias y se toman otras determinaciones".</t>
  </si>
  <si>
    <t>Diego Moreno</t>
  </si>
  <si>
    <t xml:space="preserve">La Dirección de Promoción y Prevención, para el presente trimestre, reporta el cumplimiento de la vigencia 2026, informando la expedición de los tres actos administrativos correspondientes a:
1. Resolución No. 000197 de 2026 (4/02/2026), "Por la cual se prohibe en el territorio Nacional la importanción, fabricación,comercialización y el uso del ingrediente activo Bromuro de Metilo,, al igual que los productos plaguicidas que lo contengan y se dictan otras disposiciones".
2.Resolución No.228 de 2026 (10/02/2026)" Por la cual se adopta el Plan Integral de Gestión del Cambio Climático del Sector Salud (PIGCCS Salud) 2026-2035 y se dictan otras disposiciones".
3.Resolución No 224 de 2026 (10/02/2026) "Por la cual se establecen los criterios de calidad del agua contenida en los estanques de piscinas y estructuras similares, así como las buenas prácticas sanitarias y se toman otras determinaciones".
</t>
  </si>
  <si>
    <t>Durante el II Trimestre 2026, se expidió la Resolución 0929 de 2026 del 12 de mayo de 2026, que adopta los criterios técnicos constructivos y de seguridad para establecimientos con piscinas y estructuras similares.
Se emite la Resolución 717 de 2026 del 21 de abril de 2026 "Por la cual se reglamenta el manejo y gestión integral en materia sanitaria y epidemiológica del cadáver humano en el ámbito hospitalario, extrahospitalario y funerario y se dictan otras disposiciones"</t>
  </si>
  <si>
    <t>Diego Moreno Heredia</t>
  </si>
  <si>
    <t>Con base en la información reportada por la Dirección de Determinantes Sociales, Promoción y Prevención, durante el II trimestre de 2026 se expidieron las Resoluciones 0929 y 717 de 2026, relacionadas con los criterios de seguridad para piscinas y la gestión sanitaria de cadáveres, respectivamente, alcanzando un avance del 66,66 %.</t>
  </si>
  <si>
    <t>Implementar la estrategia integradora en salud ambiental orientadas a incidir en los determinantes sociambientales con enfoque diferencial, territorial e inclusivo, como parte integral del bienestar de las personas, familias y comunidades.</t>
  </si>
  <si>
    <t xml:space="preserve">
71% de territorios que Implementaron la Estrategia de Entornos Saludables)</t>
  </si>
  <si>
    <t>Plan de acción de implementación de la Estrategia Integradora por vigencia</t>
  </si>
  <si>
    <t xml:space="preserve">
Estrategia integradora en salud ambiental que incide en determinantes socioambientales implementada </t>
  </si>
  <si>
    <t xml:space="preserve">
Documento y plan de acción de estratégia integradora</t>
  </si>
  <si>
    <t>Se cuenta con el plan de trabajo año 2026. Se avanza en el desarrollo del tablero de información integrada del SUISA, se acuerda con líderes del proceso de gestión de conocimiento el ajuste de la propuesta de diseño del tablero, de manera que sirva de acceso para consulta de información general, así como enlace para los demás tableros. Se lleva a cabo reunión con el equipo de la Dirección de Epidemiología a cargo de la actualización de la guía ASIS para revisión de las observaciones de la Subdirección de Salud Ambiental a este documento. Se apoya en reunión del equipo de trabajo a cargo de los procesos Conasa, Cotsa, Getsa, PISA con el fin de planear la alineación de documentos transversales de salud ambiental. En este espacio se planea reunión de revisión de metodologías de análisis y priorización. Se realiza reunión preparatoria para diseño de acciones integrales e integradas en respuesta a Plan MAPE. 
Se cuenta con los documentos programados para el cuatrienio: Documento Estrategia Integradora, Plan de acción 2025 y PLan de acción 2026.</t>
  </si>
  <si>
    <t>Jasblehidy Lizarazo Bejarano</t>
  </si>
  <si>
    <t>La Dependencia de Promoción y Prevención reporta el cumplimiento de la meta establecida para la vigencia 2026, informando que ya se cuenta con los documentos programados para el cuatrienio</t>
  </si>
  <si>
    <t>En el marco del plan de trabajo 2026, se continúa con la definición de criterios de priorización de municipios con los componentes de salud ambiental, la articulación con el equipo estratégico de la CONASA y los COTSA para hacer incidencia en los lineamientos de estas instancias, y con la Universidad de los Andes para avanzar en los temas de análisis de la inforamción, se consolida y envía información de variables para priorización territorial de componentes: Agua, saneamiento, cambio climático, movilidad y zoonosis. Para el componente de seguridad química se realiza el análisis de datos desagregados y tasas para información 2023; y en el caso de saneamiento básico se realiza reunión con Ministerio de Vivienda para establecer criterio de priorización en cobertura de alcantarillado y aseo. Así mismo se aporta al ajuste del instrumento de seguimiento a la gestión territorial de la salud ambiental y continúan la articulación la Universidad de los Andes para avanzar en los temas de análisis y con el equipo de gestión de conocimiento para efectos del geovisor de información integrada y el documento de metodología de análisis. Se continúan con el acompañamiento a las DTS priorizadas en la implementación de la estrategia</t>
  </si>
  <si>
    <t>Con base en la información reportada por la Dirección de Determinantes Sociales, Promoción y Prevención, se registran avances en la priorización territorial de salud ambiental, el análisis de información estratégica, el fortalecimiento de herramientas de seguimiento y el acompañamiento a entidades territoriales para la implementación de la estrategia.</t>
  </si>
  <si>
    <t>4. Construir un Sistema Único Nacional de Información en Salud.</t>
  </si>
  <si>
    <t>Integrar en el sistema de información único e interoperable en salud, la información de la  salud ambiental para la toma de decisiones intersectoriales, nacionales y territoriales y promover la investigación en salud ambiental.</t>
  </si>
  <si>
    <t xml:space="preserve">
48% en el avance de un Sistema de Información</t>
  </si>
  <si>
    <t>Porcentaje de avance del dearrollo del Sistema Unificado en salud ambiental- SUISA</t>
  </si>
  <si>
    <t>Desarrollo de los sistemas de información en salud ambiental que integrarán el SUISA</t>
  </si>
  <si>
    <t>Número de componentes de salud ambiental con información intersectorial y tableros de control cargados al SUISA / 
Número total de componentes de salud ambiental (Aire, Agua, variabilidad y cambio climatíco, Seguridad química, Zoonosis, Movilidad, IVC y entornos) * 100</t>
  </si>
  <si>
    <t>En cuanto al SUISA se cuenta con avances en el desarrollo de tableros de control y salida de información de los componentes de salud ambiental (agua, aire, saneamiento, seguridad química, cambio climático, zoonosis, entornos saludables y el proceso de IVC), con datos sectoriales e intersectoriales. Adicionalmente, se cuenta con avances en la primera fase (registro de establecimientos y vehículos) del sistema de Inspección, Vigilancia y Control Sanitario el cual se encuentra en pruebas para su posterior funcionamiento.</t>
  </si>
  <si>
    <t>Andrea Soler</t>
  </si>
  <si>
    <t xml:space="preserve">La Dependencia de Promoción y Prevención reporta, para el presente trimestre, un avance correspondiente al 10%.
En cuanto al SUISA, se registran progresos en:
•	El desarrollo de tableros de control.
•	La salida de información de los componentes de salud ambiental: agua, aire, saneamiento, seguridad química, cambio climático, zoonosis, entornos saludables y el proceso de IVC.
•	La integración de datos sectoriales e intersectoriales.
Adicionalmente, se informa sobre avances en la primera fase del Sistema de Inspección, Vigilancia y Control Sanitario, correspondiente al registro de establecimientos y vehículos. Dicho sistema se encuentra actualmente en fase de pruebas para su posterior puesta en funcionamiento. Se recomienda que, al momento de reportar  avances cuantitativos, se incluya los datos numericos del numerador y denominador.
</t>
  </si>
  <si>
    <t>Se avanzo en el desarrollo de los visores geográficos de los componentes de salud ambiental de los cuales el de aire se encuentra publicado y están listos para publicar, entornos, cambio climático y seguridad química y en proceso de desarrollo agua, saneamiento, zoonosis, IVC y Estrategia Integradora, el marco del SUISA. Estos visores se han elaborado con apoyo de la DETI y se cuenta con un plan de trabajo al cual se le ha realizado de seguimiento mensual. Se está elaborando el prototipo de actualización de la pagina de salud ambiental en SISPRO para la publicación de los visores geográficos 
En el marco del sistema SI - APS y con apoyó de la DETI se avanzó en la primera fase - censo de establecimientos y vehículos del sistema de IVC sanitario del Ministerio de Salud para el cual se realizó una revisión con algunas secretarias de salud priorizadas y se encuentra en producción para hacer pilotaje de cargue masivo e individual de información. 
Se avanzó en la primera fase del sistema de información de gestión toxicológica con apoyo de la DETI y se cuenta con visor geográfico con datos de intoxicaciones por sustancias químicas e identificación de fuentes de información el cual esta próximo a publicarse en la página de salud ambiental en Sispro.</t>
  </si>
  <si>
    <t>Andrea Patricia Soler</t>
  </si>
  <si>
    <t>Con base en la información reportada por la Dirección de Determinantes Sociales, Promoción y Prevención, se evidencian avances en el desarrollo de visores geográficos de salud ambiental y en la implementación del sistema de información para la vigilancia sanitaria (SI-APS), alcanzando un avance cuantitativo del 25 % durante el trimestre.</t>
  </si>
  <si>
    <t xml:space="preserve">Promoción de hábitos saludables con enfoque diferencial y de curso de vida a través de la implementación de un plan estratégico intersectorial para promover hábitos alimentarios saludables, actividad física, y prevenir el consumo de sustancias psicoactivas. Este plan incluirá la creación e implementación de un programa de juego activo y actividad física con enfoque diferencial.
</t>
  </si>
  <si>
    <t>Planes de acción de cada una de estas instancias implementados.</t>
  </si>
  <si>
    <t>Implementar los compromisos sectoriales en el marco de los planes intersectoriales para abordar: la promoción de hábitos alimentarios saludables, actividad física y prevención del consumo de sustancias psicoactivas.</t>
  </si>
  <si>
    <t>Acciones ejecutadas en las instancias intersectoriales (CONIAF, CISAN y CONSEJO NACIONAL DE ESTUPERFACIENTES) / Acciones programadas en las instancias intersectoriales para la vigencia  * 100</t>
  </si>
  <si>
    <t xml:space="preserve">Durante el primer trimestre se realizaron las siguientes acciones en las instancias intersectoriales de CONIAF, CISAN y CONSEJO NACIONAL DE ESTUPERFACIENTES:
1. En la promoción de la actividad física: 
-Priorización de acciones para la promoción de actividad física vigencia 2026 desde la CONIAF
2. En relación con la promoción de hábitos alimentarios saludables:
Debido a la actualización de la Guía Alimentaria durante el segundo semestre de 2025, el ICBF indicó en la sesión del mes de diciembre la necesidad de reformular el plan de implementación. Por lo anterior, en el primer trimestre 2026 continuamos a la espera de la convocatoria de Comité de Guía Alimentaria para la articulación interinstitucional. Esta instancia resulta fundamental para formular el plan de trabajo, la articulación intersectorial y el alcance de las acciones del sector salud.
3. En relación con los procesos relacionados con la prevención del consumo de sustancias psicoactivas:
- Se realizó el acompañamiento a las ESEs en la implementación de los proyectos de la vigencia 2025 relacionados con estrategias de promoción de la salud mental y la prevención del consumo de sustancias psicoactivas a través de estrategias como los dispositivos comunitarios (Zonas de Orientación Escolar y Centros de Escucha) en Bolívar (Santa Rosa del Sur), Cauca (Argelia, El Tambo y López de Micay), Chocó (Bajo Baudó, Carmen Del Darién, El Litoral Del San Juan, Istmina, Medio San Juan, Nóvita y Sipí), Nariño (Magui y Roberto Payán), Norte de Santander (El Tarra, Sardinata, Tibú y La Gabarra). De igual manera, se realizó la socialización de la convocatoria al banco de proyectos para la vigencia 2026.
- Se continúa el trabajo articulado en la mesa interinstitucional del eje 4 de la Política Nacional de Drogas avanzando en la matriz de seguimiento y monitoreo del plan de acción y ajuste a los indicadores propuestos.
- Se realizó la asistencia técnica virtual del documento "Lineamientos para la implementación de dispositivos comunitarios en salud" el cual se puede consultar en lineamientos-dispositivos-comunitarios-salud.pdf
- En relación con el plan de acción del Comité de Convivencia Escolar se realizó seguimiento a las acciones definidas.
- Avances en la actualización de la Estrategia Nacional para la Prevención y Reducción del consumo de alcohol en Colombia, en cumplimiento a la Sentencia C-445 de 2025"
</t>
  </si>
  <si>
    <t>Marcela Galeano</t>
  </si>
  <si>
    <t>La Dirección de Promoción y Prevención, describe avances cualitativos derivados de la realización de las siguientes acciones en las instancias intersectoriales: CONIAF, CISAN y el Consejo Nacional de Estupefacientes. Se recomienda que, al momento de reportar  avances cuantitativos, se incluya los datos numericos del numerador y denominador.</t>
  </si>
  <si>
    <t xml:space="preserve">1. En relación a los procesos para la promoción de Actividad Física:Preparación evento AF y Deporte en el entorno universitario en el marco de la CONIAF.  Eventos académicos para la Celebración Dia Mundial Actividad Física (DMAF) en el marco de la CONIAF Y dialogos en salud. Aprobación informe final proyecto interministerial promoción AF en IE en el marco de OEA-OPS.  Participación indicadores y visor ENMA.  Aportes y ajustes para la promoción de infraestructura, bienes y servicios para promoción de AF a través de la actualización documento CERSS.
2. En relación a los procesos para la promoción de Alimentación Saludable:En el marco de la Comisión Intersectorial de Derecho Humano a la Alimentación (CIDHA), el ICBF acordó activar la mesa de trabajo sobre la nueva Guía Alimentaria. Esta instancia resulta fundamental para formular el nuevo plan de trabajo, la articulación intersectorial y el alcance de las acciones del sector salud. Pendiente activación de la mesa de trabajo intersectorial por parte del ICBF.
3. En relación a los procesos de prevención de sustancias psicoactivas:3. En la prevención de consumo de sustancias psicoactivas :
Se realizó el acompañamiento técnico a las ESEs en la formulación y ajustes de los proyectos de la vigencia 2026 relacionados con estrategias de promoción de la salud mental y la prevención del consumo de sustancias psicoactivas acorde con los tipos y énfasis definidos en el lineamiento, conformando así el banco de proyectos para la vigencia 2026.
-Se continúa el trabajo articulado en la mesa interinstitucional del eje 4 de la Política Nacional de Drogas avanzando en la matriz de seguimiento y monitoreo del plan de acción y ajuste a los indicadores propuestos.
-Se finalizó la actualización y asistencia técnica virtual del documento "Estrategia Nacional de Prevención y Reducción del Consumo de Alcohol en Colombia" el cual se puede consultar en https://www.minsalud.gov.co/sites/rid/Lists/BibliotecaDigital/RIDE/VS/PP/estrategia-nal-reduccion-consumo-alcohol.pdf
-En relación con el plan de acción del Comité de Convivencia Escolar se realizó seguimiento a las acciones definidas y se avanzó en la planeación de los tamizajes en salud mental y consumo de sustancias psicoactivas en los colegios seleccionados, se realizó reunión con las Secretarías de Educación de los departamentos priorizados previo envío de la metodología. Adicionalmente, se adelantó gestión con la coordinación de Equipos Básicos en Salud con el fin de articular la capacitación a los docentes de las instituciones para la aplicación de las pruebas mencionadas.  </t>
  </si>
  <si>
    <t>Luz Angela Ochoa
Sandra Patricia Varon</t>
  </si>
  <si>
    <t>La Dirección de Determinantes Sociales de Promoción y Prevención reporta un avance del 33% en la vigencia. Entre los principales logros alcanzados se destacan el fortalecimiento de las estrategias de promoción de la actividad física, la articulación intersectorial para la actualización de la Guía Alimentaria, la asistencia técnica a las ESE para la formulación de proyectos de prevención del consumo de sustancias psicoactivas, la actualización de la Estrategia Nacional para la Reducción del Consumo de Alcohol y el avance en acciones de salud mental y prevención dirigidas a instituciones educativas.  Se recomienda que, al momento de reportar  avances cuantitativos, se incluya los datos numericos del numerador y denominador.</t>
  </si>
  <si>
    <t xml:space="preserve">Al revisar la línea de acción y por recomendación de OAPES (Miguel Herrera), se evidenció la necesidad de cambiar la periodicidad de reporte a semestral, debido a que en el primer trimestre del año no se cuenta con los planes de acción aprobados de cada una de las comisiones intersectoriales a reportar, por lo tanto, no es posible obtener el denominador del indicador establecido. Para el primer trimestre de 2026 se reportan avances cualitativos y NA en los cuantitativos. </t>
  </si>
  <si>
    <t>En coordinacion con los Ministerios de Educacion y Salud se creará el programa deporte, recreación y actividad fisica en la escuela para una vida saludable y feliz en jornada extendida de las institucionales educativas.
Etapa 1: Concertación del programa.
Etapa 2: Formulación del programa.
Etapa 3: Acompañamiento técnico para la implementación del programa.
Etapa 4: Seguimiento y evaluación del programa.</t>
  </si>
  <si>
    <t>30% etapa l</t>
  </si>
  <si>
    <t>Plan de acción implementado</t>
  </si>
  <si>
    <t>Porcentaje de cumplimiento del Plan de acción de la implementación de la estrategia del  programa de deporte, recreación y actividad física en la escuela</t>
  </si>
  <si>
    <t>Acciones implementadas / Acciones programadas * 100</t>
  </si>
  <si>
    <t xml:space="preserve">Durante el primer trimestre de 2026 se realizó la consolidación del informe final del proyecto OEA-OPS para la promoción de la actividad física en el entorno escolar.
</t>
  </si>
  <si>
    <t>La Dirección de Promoción y Prevención, describe avances cualitativos derivados de la consolidación del informe final del proyecto OEA-OPS para la promoción de la actividad física en el entorno escolar. Se recomienda que, al momento de reportar  avances cuantitativos, se incluya los datos numericos del numerador y denominador.</t>
  </si>
  <si>
    <t xml:space="preserve">Concertación interministerial MEN- MIn DEporte y MIn Salud, con OPS para la publicación del documento que contiene los resultados del Proyecto de promoción actividad física en las instituciones educativas rurales en la zona cafetera del país </t>
  </si>
  <si>
    <t>La Dirección de Determinantes Sociales de Promoción y Prevención reporta un avance del 40% para el trimestre. Entre los principales avances se encuentra la articulación interministerial entre los sectores de educación, deporte y salud, con el apoyo de la OPS, para la publicación de los resultados del proyecto de promoción de la actividad física desarrollado en instituciones educativas rurales de la región cafetera.</t>
  </si>
  <si>
    <t>* Al revisar la línea de acción se evidenció la necesidad de cambiar la periodicidad de reporte a semestral, debido a que en el primer trimestre del año no se cuenta con el plan de acción intersectorial para el seguimiento al Proyecto OEA/OPS, por lo tanto, no es posible obtener el denominador del indicador establecido. Para el primer trimestre de 2026 se reportan avances cualitativos y NA en los cuantitativos.                                                                                                                                                                                                                                                                                                                                              *Por parte de munivio, se remitio un correo el 23/04/2026, en el cual se dieron las instrucciones para la solicitud de las modificaciones al PES, de acuerdo a lo establecido en el procedimiento DESP08</t>
  </si>
  <si>
    <t>MINISTERIO DE SALUD Y PROTECCIÓN SOCIAL -DIRECCIÓN SALUD MENTAL Y CONVIVENCIA</t>
  </si>
  <si>
    <t>DIRECCIÓN SALUD MENTAL Y CONVIVENCIA</t>
  </si>
  <si>
    <t>Definir e implementar estrategia intersectorial con el fin de abordar los determinantes que afectan e inciden en la salud mental de las juventudes y el fomento de prácticas profesionales que permitirá potenciar el acompañamiento, atención entre pares y la adquisición de competencias.
Etapa 1: Mapero de actores.
Etapa 2: Mesas de trabajo intersectorial.
Etapa 3: Formulación de la estrategia.
Etapa 4: Acompañamiento técnico para la implementación de la estragia.
Etapa 5: Seguimiento y evaluación de la estrategia.</t>
  </si>
  <si>
    <t xml:space="preserve">
(Informe del componente de atención integral en salud con énfasis en salud mental implementado, a traves de equipos de salud para jóvenes)</t>
  </si>
  <si>
    <t xml:space="preserve">Porcentaje de jóvenes que participaron en las acciones del componente de atención integral en salud con enfásis en salud mental en alguna de las 4 líneas (salud mental, prevención de violencias, prevención de consumo de sustancias psicoactivas y salud sexual y reproductiva) </t>
  </si>
  <si>
    <t xml:space="preserve">
Acciones realizadas Equipo de salud para jóvenes/acciones programadas por vigencia*100</t>
  </si>
  <si>
    <t>A corte de marzo 2026 se han realizado acciones en el componente de salud con énfasis en salud mental a 386 jóvenes del programa, con recursos de vigencia 2025.
385 jóvenes participaron de las sesiones de educación.
37 con primeros auxilios psicológicos 
47 jóvenes canalizados a la ruta de promoción y mantenimiento de la salud 
1 jóvenes fueron remitidas a la ruta materno perinatal.
47 jóvenes fueron remitidos a psicología primer nivel.
61  jóvenes de gestión de agendamientos de citas.
0  jóvenes derivados por trastornos de salud mental.
0  jóvenes derivados por consumo de sustancias psicoactivas
369 pruebas de tamizajes aplicadas a jóvenes para identificar riesgos en salud mental y por consumo de sustancias psicoactivas
KIT Derechos Sexuales y Reproductivos:
2690  preservativos entregados;
76 de paquetes de toallas higiénicas entregadas;
AVANCES EN LA GESTIÓN
Se avanza en reunion CAAR, para asignación de recursos e  implementación de acciones por parte de los Equipos de salud para jóvenes en la vigencia 2026.</t>
  </si>
  <si>
    <t xml:space="preserve">Nathalia Rodriguez Coordinadora GGSM
Diana Fonseca Profesional Especializado </t>
  </si>
  <si>
    <t>Durante el presente trimestre, la Dirección de PyP,  reporta un 100% de cumplimiento en las acciones del componente de salud, con énfasis en salud mental, dirigidas a 386 jóvenes del programa, utilizando recursos de la vigencia 2025.</t>
  </si>
  <si>
    <t>entre abril a junio de 2026, se reportan las siguientes acciones con recursos de 2025:
óvenes en sesiones de educación en salud: 343
Primeros auxilios psicológicos: 47
Canalizados - Ruta de Promoción y Mantenimiento de la Salud: 101
Remitidos - Ruta materno perinatal: 1
Remitidos - Psicología primer nivel: 15
Gestión de agendamiento de citas: 65
Derivados por trastornos de salud mental: 5
Derivados por consumo de sustancias psicoactivas: 0
Pruebas de tamizaje (salud mental + sustancias): 72
KIT preservativos entregados: 1565
KIT toallas higiénicas entregadas: 80
Avances de gestión:
Se publico la resoluciones 0718 y 1051 por la cual se asigna recursos para el funcionamiento ESJ 2026, se publicó lienamiento 2026.  Los ESJ que operaban con recursos de 2025 dejaron de operara en el mes de junio</t>
  </si>
  <si>
    <t>tomas guzman</t>
  </si>
  <si>
    <t>Para el segundo trimestre de 2026 se reportó un avance cuantitativo del 100%. En el componente cualitativo se desarrollaron acciones de educación en salud, tamizaje, entrega de kits de prevención, canalización y remisión de usuarios a las rutas de atención en salud.Como avance de gestión, se expidieron las Resoluciones 0718 y 1051 para la asignación de recursos de funcionamiento de los Espacios de Salud para Jóvenes (ESJ) en 2026, se publicó el lineamiento técnico correspondiente y finalizó la operación de los ESJ financiados con recursos de la vigencia 2025.</t>
  </si>
  <si>
    <t>De acuerdo con la información suministrada por la Dirección de Promoción y Prevención (DPYP), se precisa que este indicador es a demanda, dado que su resultado depende del reporte remitido por las ESE sobre la atención brindada a sus poblaciones.
Por tal motivo, no se cuenta con un número determinado de jóvenes o población a atender previamente establecido.  (información dada por Martha Cecilia Ruiz Riaño y Diana Carolina Fonseca Fonseca)</t>
  </si>
  <si>
    <t xml:space="preserve">Aportar a la implementación de la Política Pública Nacional de Envejecimiento y Vejez, bajo el principio de corresponsabilidad individual, familiar, social y estatal </t>
  </si>
  <si>
    <t>Asistencias técnicas</t>
  </si>
  <si>
    <t>Generar capacidades técnicas en los actores del Sistema General de Seguridad Social en Salud (SGSSS) para la implementación de acciones de información, educación y comunicación para la valoración antropométrica en la población de personas mayores y las orientaciones en alimentación saludable en el marco de las GABA.</t>
  </si>
  <si>
    <t>Porcentaje de Asistencias técnicas realizadas para la implementación del lineamiento, según programació/asistencias técnicas programadas*100</t>
  </si>
  <si>
    <t xml:space="preserve">
Porcentaje</t>
  </si>
  <si>
    <t xml:space="preserve">Anual </t>
  </si>
  <si>
    <t>No se programaron asistencias técnicas para el periodo</t>
  </si>
  <si>
    <t>Katherin Carrillo Asesora del despacho del Ministro encargada de las funciones de la subdirección de salud nutricional, alimentos y bebidas</t>
  </si>
  <si>
    <t>La Dirección de Promoción y Prevención informa que, para el presente trimestre, no se programaron asistencias técnicas.                                                                                                                                                                                                                                                                                                                                                     Se recomienda que, al momento de reportar  avances cuantitativos, se incluya los datos numericos del numerador y denominador.</t>
  </si>
  <si>
    <t xml:space="preserve">No se programaron asistencias técnicas para el periodo
</t>
  </si>
  <si>
    <t xml:space="preserve">Katherin Carrillo Asesora.
</t>
  </si>
  <si>
    <t>La Dependencia de Determinantes Sociales, Promoción y Prevención informó en el apartado de avances cualitativos que, a la fecha, no se han programado asistencias técnicas relacionadas con esta actividad. No obstante, se precisa que la periodicidad de medición del indicador es anual, razón por la cual no se cuenta aún con resultados para reportar durante el período evaluado</t>
  </si>
  <si>
    <t>Lineamiento en alimentación y nutrición de la persona mayor diseñado</t>
  </si>
  <si>
    <t xml:space="preserve">Diseñar un documento que contenga el patrón de referencia y   puntos de corte para la valoración antropométrica en la población de personas mayores y las orientaciones en alimentación saludable en el marco de las GABA. </t>
  </si>
  <si>
    <t>Lineamiento que contenga el patrón de referencia y   puntos de corte para la valoración antropométrica en la población de personas mayores y las orientaciones en alimentación saludable en el marco de las GABA</t>
  </si>
  <si>
    <t>0.5</t>
  </si>
  <si>
    <t>Acción cumplida en la vigencia 2024.</t>
  </si>
  <si>
    <t xml:space="preserve">La Dirección de Promoción y Prevención reporta que el cumplimiento de la meta del cuatrienio fue alcanzado en la vigencia 2024, de acuerdo con la información correspondiente al presente trimestre.
</t>
  </si>
  <si>
    <t xml:space="preserve">Acción cumplida en la vigencia 2024.
</t>
  </si>
  <si>
    <t>La Dependencia de Determinantes Sociales, Promoción y Prevención reporta que la meta establecida para el cuatrienio fue alcanzada durante la vigencia 2024. En consecuencia, de acuerdo con la información correspondiente al trimestre objeto de seguimiento, se mantiene el cumplimiento de la meta programada.</t>
  </si>
  <si>
    <t>La política de inocuidad de alimentos atenderá los puntos críticos relacionados con la distribución y comercialización de alimentos, con un enfoque de prevención y de análisis de riesgo (evaluación, gestión y comunicación) en los diferentes eslabones de las cadenas de producción, definiendo y fortaleciendo las funciones y los mecanismos de coordinación con la comunidad y los gobiernos locales.</t>
  </si>
  <si>
    <t>Ficha de inscripción única con las variables definidas e Instrumento único de reporte de acciones de IVC sanitario en inocuidad de alimentos estructurado</t>
  </si>
  <si>
    <t xml:space="preserve">Generar los instrumentos de reporte único de información de la ejecución del Plan de IVC sanitario en inocuidad de alimentos a través de la participación en las mesas de trabajo del sistema integrado de información de atención primaria en salud SI-APS
</t>
  </si>
  <si>
    <t xml:space="preserve">Instrumento generado </t>
  </si>
  <si>
    <t>Numero</t>
  </si>
  <si>
    <t>Se realizan mesas de trabajo con los ingenieros encargados del desarrollo del sistema SI-APS donde se encuentra el sistema de IVC sanitario. Se realizan pruebas de uso del mismo para las diferentes modalidades e usuarios.</t>
  </si>
  <si>
    <t>La Dirección de Promoción y Prevención registra avances cualitativos, para el trimestre correspondiente a la realización de mesas de trabajo con los ingenieros encargados del desarrollo del sistema SI-APS donde se encuentra el sistema de IVC sanitario. Se realizan pruebas de uso de este para las diferentes modalidades y usuarios.</t>
  </si>
  <si>
    <t xml:space="preserve">En mesa de trabajo intrasectorial se avanzó en el desarrrollo de una prueba piloto del sistema de informacion que involucro la particiapacion de algunas ETS. En fase I, se trabajó con el modulo de Censo establecimientos y vehículos.  
</t>
  </si>
  <si>
    <t>La Dependencia de Determinantes Sociales, Promoción y Prevención reporta como avance cualitativo el desarrollo de una prueba piloto del sistema de información con participación de algunas ETS, trabajando en la Fase I el módulo de censo de establecimientos y vehículos. No obstante, la medición del indicador es anual.</t>
  </si>
  <si>
    <t xml:space="preserve">Generación de capacidades para la identificación oportuna del evento de ETA por parte de la comunidad y del sistema de salud </t>
  </si>
  <si>
    <t>Soporte de asistencia técnica realizada</t>
  </si>
  <si>
    <t>Desarrollar asistencia técnica a los actores del Sistema de salud (DTS, EAPB e IPS) para la para la prevención, identificación y atención de ETA.</t>
  </si>
  <si>
    <t xml:space="preserve">
Numero de asistencias técnicas realizadas/Número de asistencias técnicas programadas * 100
</t>
  </si>
  <si>
    <t xml:space="preserve">Se desarrolló asistencia técnica con ETS para presentar informe de este evento en restaurantes y otros establecimientos gastronómicos y orientar en acciones para prevenir las ETA con la herramienta de las 5 claves de la inocuidad
</t>
  </si>
  <si>
    <t>La Dirección de Promoción y Prevención registra avances cualitativos correspondientes al presente trimestre. Con el desarrolló asistencia técnica con ETS para presentar informe de este evento en restaurantes y otros establecimientos gastronómicos y orientar en acciones para prevenir las ETA con la herramienta de las 5 claves de la inocuidad.                                                                                                                                                                                                                                                                                                                                                                                                                                                                                          Se recomienda que, al momento de reportar  avances cuantitativos, se incluya los datos numericos del numerador y denominador.</t>
  </si>
  <si>
    <t xml:space="preserve">Se desarrolló asistencia técnica con funcionarios de las ETS y empleados de diferentes IPS y EPS sobre la prevención de las ETA en el hogar, mediante acciones de IEC, espacio en el cual participaron 380 personas.
</t>
  </si>
  <si>
    <t>La Dependencia de Determinantes Sociales, Promoción y Prevención reporta la realización de una asistencia técnica sobre prevención de las ETA en el hogar, con participación de 380 personas. Asimismo, registra un avance del 100 % en el trimestre, cumpliendo la meta programada para la vigencia 2026.</t>
  </si>
  <si>
    <t xml:space="preserve">Potencialización de las herramientas y lineamientos de política que permitan definir e intervenir de manera intersectorial los factores generadores de las ETA para prevenir futuros eventos </t>
  </si>
  <si>
    <t>Lineamiento para el fortalecimiento de las acciones de prevención de enfermedades transmisibles generadoras de brotes en Población privada de la libertad emitido </t>
  </si>
  <si>
    <t>Realizar lineamiento para el fortalecimiento de las acciones de prevención de enfermedades transmisibles generadoras de brotes en Población privada de la libertad</t>
  </si>
  <si>
    <t xml:space="preserve">
Lineamiento generado</t>
  </si>
  <si>
    <t>La Dirección de Promoción y Prevención reporta que el cumplimiento de la meta del cuatrienio fue alcanzado en la vigencia 2024, de acuerdo con la información correspondiente al presente trimestre.</t>
  </si>
  <si>
    <r>
      <rPr>
        <b/>
        <sz val="11"/>
        <color rgb="FF000000"/>
        <rFont val="Aptos Narrow"/>
        <family val="2"/>
        <scheme val="minor"/>
      </rPr>
      <t>COMENTARIO 2024:</t>
    </r>
    <r>
      <rPr>
        <sz val="11"/>
        <color rgb="FF000000"/>
        <rFont val="Aptos Narrow"/>
        <family val="2"/>
        <scheme val="minor"/>
      </rPr>
      <t xml:space="preserve"> La Dirección de Promoción y Prevención registra avance de acciones realizadas para el cumplimiento de la meta, sin embargo, no registra avance cuantitativo para el trimestre en seguimiento</t>
    </r>
  </si>
  <si>
    <t>3.1.2 Practicas de alimentacion saludable y adecuadas al curso de vida, poblaciones y territorios.</t>
  </si>
  <si>
    <t>Implementar el Plan Decenal de Lactancia Materna y Alimentación Complementaria.</t>
  </si>
  <si>
    <t>Asistencia técnica seguimiento</t>
  </si>
  <si>
    <t xml:space="preserve">
Asistencia técnica a las instancias establecidas desde la CIPI y SNBF para adelantar acciones intersectoriales que permitan la implementación del PDLMAC 2021-2030 desde las competencias de la SSNAB. </t>
  </si>
  <si>
    <t>Hito 1 (2023): Alianza público privada (Fundación Exito - SALUTIA) para la asistencia técnica en la implementación del Plan decenal de la Lactancia Materna y Alimentación Complementaria 2021 -2030 (Acompañamiento técnico)</t>
  </si>
  <si>
    <t>Acción cumplida en la vigencia 2023.</t>
  </si>
  <si>
    <t>La Dirección de Promoción y Prevención reporta que el cumplimiento de la meta del cuatrienio fue alcanzado en la vigencia 2023, de acuerdo con la información correspondiente al presente trimestre.</t>
  </si>
  <si>
    <t xml:space="preserve">"La acción está cumplida 2023. Sin embargo, se continúan desarrollando acciones para la implementación del Plan Decenal de Lactancia Materna, de acuerdo con lo definido en la Mesa Técnica de Nutrición de la Comisión Intersectorial para el Desarrollo integral de la primera infancia (CIPI). 
A partir de la revisión de los planes de acción para la implementación del PDLMyAC 2026 reportados por 28 ETS, se elabora documento denominado “Formulación planes de acción de las entidades territoriales de salud 2026”."
</t>
  </si>
  <si>
    <t>La Dependencia de Determinantes Sociales, Promoción y Prevención reporta que la acción fue cumplida en 2023; no obstante, continúa desarrollando actividades para la implementación del Plan Decenal de Lactancia Materna, en el marco de la Mesa Técnica de Nutrición de la CIPI.</t>
  </si>
  <si>
    <t>Regular el código internacional de sucedaneos la leche materna y alimentos infantiles</t>
  </si>
  <si>
    <t>Acto normativo</t>
  </si>
  <si>
    <t>Reglamentación de alimentos infantiles que incluye actualización del Decreto 397 de 1992</t>
  </si>
  <si>
    <t xml:space="preserve"> Acto administrativo expedido</t>
  </si>
  <si>
    <t xml:space="preserve">Durante el periodo se recibieron y analizaron las observaciones al documento del proyecto normativo de alimentos infantiles, a partir de las cuales se realizó el ajuste técnico del texto, incorporando los aportes pertinentes. Asimismo, se elaboraron y remitieron los documentos de soporte, incluyendo la memoria justificativa y el cuestionario asociado al proyecto normativo, los cuales fueron enviados para revisión jurídica por parte del equipo de la Subdirección de Salud Nutricional, Alimentos y Bebidas. Estos avances permitieron fortalecer la coherencia técnica y jurídica del proyecto, consolidándolo para continuar con su proceso de validación.
</t>
  </si>
  <si>
    <t>La Dirección de Promoción y Prevención registra avances cualitativos correspondientes al presente trimestre, describiendo que durante el trimestre se recibieron y analizaron las observaciones al documento del proyecto normativo de alimentos infantiles, a partir de las cuales se realizó el ajuste técnico del texto, incorporando los aportes pertinentes. Asimismo, se elaboraron y remitieron los documentos de soporte, incluyendo la memoria justificativa y el cuestionario asociado al proyecto normativo, los cuales fueron enviados para revisión jurídica por parte del equipo de la Subdirección de Salud Nutricional, Alimentos y Bebidas. Estos avances permitieron fortalecer la coherencia técnica y jurídica del proyecto, consolidándolo para continuar con su proceso de validación. Se recomienda tener en cuenta el rezago que se tiene y dar la ejecución oportuna</t>
  </si>
  <si>
    <t xml:space="preserve">"Durante el segundo trimestre de 2026 se avanzó en la consolidación técnica y jurídica del proyecto normativo de alimentos infantiles, mediante la actualización del articulado, la memoria justificativa y el cuestionario de elaboración normativa. 
Dentro de los principales ajustes realizados al proyecto normativo se encuentran la inclusión del sello de advertencia para grasas trans y de la advertencia por condición de ultraprocesado; la incorporación y análisis del concepto emitido por la Superintendencia de Industria y Comercio en relación con el Decreto 1397 de 1992; la revisión y actualización de las disposiciones relacionadas con la Resolución 4135 de 1976; y la incorporación y análisis de observaciones relevantes derivadas del proceso de consulta pública del reglamento de etiquetado frontal de advertencia.
Adicionalmente, se fortalecieron las disposiciones relacionadas con las fórmulas infantiles para propósitos médicos especiales (APME) y se realizaron ajustes técnicos, jurídicos y de coherencia normativa derivados de la revisión integral del proyecto normativo y sus documentos soporte. Estos avances permitieron robustecer la sustentación regulatoria de la propuesta y consolidar el expediente técnico-jurídico para continuar con las etapas de validación institucional y trámite regulatorio."
</t>
  </si>
  <si>
    <t>La Dependencia de Determinantes Sociales, Promoción y Prevención reporta avances cualitativos con respecto a la consolidación técnica y jurídica del proyecto normativo de alimentos infantiles, mediante la actualización del articulado y sus documentos soporte. Asimismo, se incorporaron ajustes regulatorios y observaciones derivadas de procesos de revisión y consulta pública, fortaleciendo la sustentación técnica y jurídica para continuar su trámite institucional. Se recomienda dar cumplimiento al rezago que se tiene y aun no se ha dado cumplimiento</t>
  </si>
  <si>
    <t>Se ejecutará el Plan Nacional de Implementación de las Guías Alimentarías Basadas en Alimentos (GABAS)</t>
  </si>
  <si>
    <t>Asistencia técnica</t>
  </si>
  <si>
    <t>Implementar los compromisos sectoriales en el marco del Comité técnico Nacional de GABAS liderado por ICBF</t>
  </si>
  <si>
    <t>N° Asistencias técnicas para la implementación de las GABAS realizadas según programación/asistencias técnicas programadas</t>
  </si>
  <si>
    <t>La Dirección de Promoción y Prevención informa que, para el presente trimestre, no se programaron asistencias técnicas.</t>
  </si>
  <si>
    <t xml:space="preserve">En el marco de la Comisión Intersectorial de Derecho Humano a la Alimentación (CIDHA), el ICBF acordó activar la mesa de trabajo sobre la nueva Guia Alimentaria. Esta instancia resulta fundamental para formular el nuevo plan de trabajo, la articulación intersectorial y el alcance de las acciones del sector salud
</t>
  </si>
  <si>
    <t>La Dependencia de Determinantes Sociales, Promoción y Prevención reporta avances cualitatiivos respecto a la activación de la mesa de trabajo para la actualización de la Guía Alimentaria en el marco de la CIDHA, con el fin de definir el plan de trabajo y fortalecer la articulación intersectorial.</t>
  </si>
  <si>
    <t>7. Actores diferenciales para el cambio.</t>
  </si>
  <si>
    <t>7.7 Crece la generación para la vida y la paz: niñas, niños y adolescentes protegidos, amados y con oportunidades.</t>
  </si>
  <si>
    <t>7.7.1 modernización de los instrumentos de gestión d elas politicas publicas.</t>
  </si>
  <si>
    <t>Desarrollar e implementar un plan sectorial para la ejecución de la línea estratégica "Consumo de sustancias psicoactivas desde el cuidado integral, la salud pública y los derechos humanos" de la Política Nacional de Drogas 2023-2033</t>
  </si>
  <si>
    <t>Plan de acción sectorial y/o matriz de seguimiento</t>
  </si>
  <si>
    <t>Porcentaje de cumplimiento del  plan sectorial para el eje estratégico "Consumo de sustancias psicoactivas desde el cuidado integral, la salud pública y los derechos humanos" de la Política Nacional de Drogas 2023-2033</t>
  </si>
  <si>
    <t>(Número de acciones implementadas en la vigencia / Número de acciones programadas para la vigencia)*100</t>
  </si>
  <si>
    <t xml:space="preserve">Se realizó socialización de la Resolución 2100 de 2025 a las entidades territoriales, se avanzo en la construcción de la Guía de implementación de la Política integral para la prevención, la reducción de riesgos y daños y la atención del consumo de sustancias psicoactivas, lícitas e ilícitas. El primer seguimiento a la implementación de la Política se realizará en el mes de septiembre.
</t>
  </si>
  <si>
    <t>Grupo Convivencia Social y Ciudadana  
Yomar Gonzalez Gonzalez</t>
  </si>
  <si>
    <t>La Dirección de Promoción y Prevención reporta avances físicos correspondientes al presente trimestre. Entre las acciones realizadas se destacan:
- La socialización de la Resolución 2100 de 2025 con las entidades territoriales.
- El avance en la construcción de la Guía de Implementación de la Política Integral para la Prevención.
- Se informa que el seguimiento a la implementación de la Política se llevará a cabo en el mes de septiembre de 2026.                                                                                                                                                                                                                                                                                                                                                                                 Se recomienda que, al momento de reportar  avances cuantitativos, se incluya los datos numericos del numerador y denominador.</t>
  </si>
  <si>
    <t xml:space="preserve">Durante el segundo trimestre de 2026 se avanzó en la publicación y socializacon con los territorios de la Guía de implementación de la Resolución 2100 de 2025, así como acompañamiento técnico para incorporarlas acciones en el Plan territorial de las entidades territoriales. </t>
  </si>
  <si>
    <t xml:space="preserve">Yomar Gonzalez Gonzalez  - Grupo Convivencia Social y Abordaje del Consumo de Sustancias Psicoactivas  
</t>
  </si>
  <si>
    <t>Para el segundo trimestre de 2026, la Dirección de Determinantes Sociales de Promoción y Prevención reportó avances relacionados con la publicación y socialización de la Guía de Implementación de la Resolución 2100 de 2025, así como el acompañamiento técnico a las entidades territoriales para la incorporación de las acciones en sus planes territoriales. Por parte de la OAPES, se recomienda priorizar las acciones requeridas para mejorar el avance cuantitativo del indicador y garantizar el cumplimiento de la meta establecida.</t>
  </si>
  <si>
    <t>Para el indicador 72 se registra la observación: PARA LAS VIGENCIAS 2024 Y 2025 SE ENCUENTRA EL CUMPLIMIENTO EN 0%, TENIENDO EN CUENTA QUE SE ESTABA REALIZANDO LA ACTUALIZACIÓN DE LA POLITICA SECTORIAL DE CONSUMO DE SPA, LA CUAL SE EXPIDIO JUNTO CON SU PLAN DE ACCIÓN EL 14 DE OCTUBRE DE 2025, PARA INICIAR IMPLEMENTACIÓN EL 1 DE ENERO DE 2026. información por Yomar Gonzalez Gonzalez</t>
  </si>
  <si>
    <t>Gestionar con los actores  territoriales la implementación de dispositivos de atención primaria en salud mental y consumo de sustancias psicoactivas con enfoque territorial</t>
  </si>
  <si>
    <t>Cartas de aval de los proyectos formulados</t>
  </si>
  <si>
    <t>Proyectos formulados</t>
  </si>
  <si>
    <t>Número de proyectos formulados</t>
  </si>
  <si>
    <t>Se realizó el ajuste a los lineamientos de la Estrategia CAMAD para presentar los proyectos territoriales de la vigencia 2026, de igual manera se avanzó en la convocatoria. Se definió como fecha límite para que las ESEs priorizadas presenten los proyectos para evaluación el 17 de abril de 2026.</t>
  </si>
  <si>
    <t xml:space="preserve">Durante el presente trimestre, la Dirección de Promoción y Prevención reporta avances físicos. Entre ellos se destacan:
- El ajuste a los lineamientos de la Estrategia CAMAD, con el propósito de presentar los proyectos territoriales correspondientes a la vigencia 2026.
- El avance en el proceso de convocatoria para la participación de las entidades.
- La definición del 17 de abril de 2026 como fecha límite para que las ESE priorizadas presenten sus proyectos, los cuales serán objeto de evaluación.      </t>
  </si>
  <si>
    <t>Durante el segundo trimestre de 2026 se avanzó en el acompañamiento técnico a la formulación y ajuste de los proyectos territoriales convocados para la implementación de la Estrategia CAMAD con el fin de conformar el banco de proyectos.</t>
  </si>
  <si>
    <t>La dependencia reportó, para el segundo trimestre de 2026, avances cualitativos relacionados con el acompañamiento técnico a la formulación y ajuste de los proyectos territoriales de la Estrategia CAMAD, con el propósito de consolidar el banco de proyectos.</t>
  </si>
  <si>
    <t>SIN OBSERVACIÓN</t>
  </si>
  <si>
    <t>Gestionar con los actores  territoriales la implementación de proyectos dirigidos a promover la crianza igualitaria, los derechos, el fortalecimiento de redes comunitarias y de apoyo, y el cambio cultural asociado con normas y estereotipos de género que inciden en las violencias.</t>
  </si>
  <si>
    <t xml:space="preserve">9
</t>
  </si>
  <si>
    <t>Se envió a las entidades territoriales oficio de invitación a participar en la convocatoria el 20 de febero y el 27 del  mismo mes se realizó la socialización de la convocatoria y de los lineamientos técnicos para la formulación de los proyectos territoriales. Se definió como fecha límite para que las entidades territoriales presenten los proyectos para evaluación el 20 de marzo de 2026.</t>
  </si>
  <si>
    <t>Durante el presente trimestre, la dependencia reporta avances físicos . Las acciones realizadas son:
- El 20 de febrero de 2026 se remitió a las entidades territoriales el oficio de invitación para participar en la convocatoria.
- El 27 de febrero de 2026 se llevó a cabo la socialización de la convocatoria y de los lineamientos técnicos para la formulación de los proyectos territoriales.
- Se definió como fecha límite el 20 de marzo de 2026 para que las entidades territoriales presenten sus proyectos, los cuales serán objeto de evaluación.</t>
  </si>
  <si>
    <t>Durante el segundo trimestre de 2026 se expidió la Resolución 844 del 29 de abril de 2026 "Por el cual se efectúa una asignación de recursos del Presupuesto de Gastos de Funcionamiento del Ministerio de Salud y Protección Social para la financiación de campañas de prevención de la violencia y promoción de la convivencia pacífica a nivel nacional y territorial"a nueve proyectos en: Cundinamarca (Fómeque, Manta, Une, Ubaque), Huila (Aipe), Meta (Acacías), Nariño (Túquerres), Archipiélago de San Andrés, Providencia y Santa Catálina, Valle del Cauca (Jamundi).</t>
  </si>
  <si>
    <t>Durante el segundo trimestre de 2026 la  Dependencia reporta avances con respecto a la  se expidió la Resolución 844 del 29 de abril de 2026, mediante la cual se asignaron recursos para financiar nueve (9)proyectos de prevención de la violencia y promoción de la convivencia pacífica en entidades territoriales priorizadas.</t>
  </si>
  <si>
    <t>MINISTERIO DE SALUD Y PROTECCIÓN SOCIAL - DIRECCIÓN DE ATENCIÓN PRIMARIA EN SALUD</t>
  </si>
  <si>
    <t>Elvira Esther Borja Salcedo</t>
  </si>
  <si>
    <t>DIRECCIÓN DE ATENCIÓN PRIMARIA EN SALUD</t>
  </si>
  <si>
    <t>Conformar redes integrales e integradas territoriales de salud, en las que participan prestadores públicos, privados y mixtos que garantizan servicios con calidad, oportunidad y pertinencia, cerca de donde viven las poblaciones.</t>
  </si>
  <si>
    <t xml:space="preserve">Acto administrativo </t>
  </si>
  <si>
    <t xml:space="preserve">Acto administrativo actualizado
</t>
  </si>
  <si>
    <t>El Proyecto de Resolución por la cual se establecen los lineamientos para la conformación, organización, habilitación, operación, seguimiento y evaluación de las Redes Integrales e Integradas de Salud (RIIS) y se dictan otras disposiciones ha tenido dos fases de publicación en octubre de 2025 y en enero de 2026, estos dos procesos han conllevado a la recolección de observaciones y sugerencias institucionales y del público en general. 
Por lo cual se procede a realizar ajustes internos en el proyecto de resolución con el fin de abordar los aspectos correspondientes a lo dispuesto principalmente en la Ley 1438 de 2011.
En este sentido, el proyecto de resolución se encuentra en proceso de revisión para posterior expedición.</t>
  </si>
  <si>
    <t>Leidy Tatiana Aguilar Rodriguez (Directora de Prestación de Servicios y Atención Primaria)</t>
  </si>
  <si>
    <t>La actividad registra cumplimiento formal, dado que se cuenta con el proyecto de acto administrativo que establece los lineamientos para la conformación, organización, habilitación, operación, seguimiento y evaluación de las Redes Integrales e Integradas de Salud (RIIS), dentro del plazo previsto (entre octubre de 2025 y enero de 2026). La expedición del acto administrativo permite cerrar la fase normativa; sin embargo, el seguimiento evidencia que el avance se limita al producto regulatorio, quedando pendiente la materialización operativa en territorio.</t>
  </si>
  <si>
    <t>El Proyecto de Resolución por el cual se establecen los lineamientos para la conformación, organización, habilitación, operación, seguimiento y evaluación de las Redes Integrales e Integradas de Salud (RIIS), ha sido sometido a dos procesos de publicación, donde se han recolectado observaciones y sugerencias institucionales y del público en general. En razón de lo anterior, a la fecha se encuentra en proceso de revisión interna para su correspondiente expedición.</t>
  </si>
  <si>
    <t>Leidy Tatiana Aguilar Rodriguez (Directora Atención Primaria en Salud)</t>
  </si>
  <si>
    <t>Durante el segundo trimestre no se evidencian productos entregados ni avance cuantitativo respecto de la meta, manteniéndose un cumplimiento del 0%. Si bien se informa que el proyecto de resolución surtió procesos de publicación y recepción de observaciones, la actividad continúa en fase de revisión interna y no ha alcanzado el hito previsto de expedición del acto administrativo. La gestión adelantada refleja avances preparatorios, pero aún no genera resultados concretos sobre el indicador. Se recomienda fortalecer la gestión de tiempos y responsables para culminar la revisión normativa y mitigar riesgos de retraso en el cumplimiento de la meta del cuatrienio.</t>
  </si>
  <si>
    <t>MINISTERIO DE SALUD Y PROTECCIÓN SOCIAL -DIRECCIÓN DE ATENCIÓN PRIMARIA EN SALUD</t>
  </si>
  <si>
    <t>Documento de habilitación de Red</t>
  </si>
  <si>
    <t xml:space="preserve">Redes conformadas </t>
  </si>
  <si>
    <t>Número de redes conformadas-documentadas</t>
  </si>
  <si>
    <t>No se encuentra avance en tanto no se encuentra expedido el acto normativo que reglamenta la conformación, organización, habilitación, operación, seguimiento y evaluación de las Redes Integrales e Integradas de Salud</t>
  </si>
  <si>
    <t>La actividad presenta un rezago significativo, ya que no se reporta avance en la conformación y documentación de redes, con un resultado de 0 redes conformadas frente a una meta de 38. La ausencia del documento de habilitación de red y la falta de expedición del acto normativo específico para este producto impiden el inicio de la fase de implementación, evidenciando una brecha entre la definición normativa general y la ejecución territorial efectiva.</t>
  </si>
  <si>
    <t>No se encuentra avance en tanto no se encuentra expedido el acto normativo que reglamenta la conformación, organización, habilitación, operación, seguimiento y evaluación de las Redes Integrales e Integradas de Salud.</t>
  </si>
  <si>
    <t>La actividad presenta nivel de cumplimiento de 0%, sin evidencia de redes conformadas o documentadas durante el trimestre. El avance reportado confirma una dependencia directa de la expedición del acto normativo que reglamenta la conformación, organización y evaluación de las RIITS, situación que limita el inicio de la implementación territorial. Aunque la restricción normativa es un factor relevante, no se observan resultados parciales asociados al indicador. Se recomienda establecer acciones preparatorias y una hoja de ruta operativa que permita acelerar la conformación de redes una vez se expida la reglamentación.</t>
  </si>
  <si>
    <t xml:space="preserve">Implementar el Plan Maestro de Inversiones en Infraestructura y Dotación en Salud - PMIDS para recuperar, fortalecer y modernizar la red publica hospitalaria en particular en la zonas con baja oferta de servicios.
</t>
  </si>
  <si>
    <t xml:space="preserve">Informe de actividades ejecutadas en el marco del Plan Maestro de Inversiones en Infraestructura y Dotación en Salud - PMIDS </t>
  </si>
  <si>
    <t>Plan Maestro de Inversiones en Infraestructura y Dotación en Salud - PMIDS implementado</t>
  </si>
  <si>
    <t>No de actividades ejecutadas / No de actividades programadas (plan de implementación) *100</t>
  </si>
  <si>
    <t>Para la elaboración y adopción de los Planes Maestros de Inversiones en Infraestructura y Dotación en Salud – PMIDS se han desarrollado las siguientes etapas:
•    Etapa de Diagnóstico: Culminada.  
•     Etapa de formulación: Culminada. 
•    Etapa de Adopción: Se adopta la Metodología mediante la Resolución 2373 de 2025, y el 26 de diciembre se expide el Decreto 1437 de 2025 “Por el cual se adopta el Plan Maestro de Inversiones en Infraestructura y Dotación en Salud Nacional– PMIDSN”.
La adopción de ambos actos administrativos da cumplimiento al mandato de Ley. 
En relación a la implementación de la Resolución 2373 de 2025 se  realiza acompañamiento a la transición de los Planes Bienales de Inversiones en Salud, los Planes Maestros de Inversiones en Infraestructura y Dotación en Salud-  PMIDS, y  su armonización con los Programas Territoriales de Reorganización, Rediseño y Modernización de las Redes de las Empresas Sociales del Estado - PTRRMR, brindando asistencias técnicas, apoyando la definición de plan de medición de indicadores, y de diseño del Sistema de Información de Proyectos de Infraestructura y Dotación - SIPID.</t>
  </si>
  <si>
    <t>La actividad se considera cumplida al 100%, al haberse completado las etapas de diagnóstico, formulación y adopción del PMIDS. La adopción se materializó mediante la Resolución 2373 de 2025 y el Decreto 1497 de 2025, dando cumplimiento al mandato legal. No obstante, eLa actividad se considera cumplida al 100%, al haberse completado satisfactoriamente las etapas de diagnóstico, formulación y adopción del PMIDS. La adopción se materializó mediante la Resolución 2373 de 2025 y el Decreto 1497 de 2025, dando cumplimiento al mandato legal. El seguimiento identifica que el avance corresponde principalmente a la fase estratégica y normativa, quedando como desafío posterior la implementación operativa, la programación territorial de inversiones y el seguimiento a la ejecución efectiva.</t>
  </si>
  <si>
    <t>Para la elaboración y adopción de los Planes Maestros de Inversiones en Infraestructura y Dotación en Salud – PMIDS se han desarrollado las siguientes etapas:
•    Etapa de Diagnóstico: Culminada.  
•     Etapa de formulación: Culminada. 
•    Etapa de Adopción:Con la adopción de la Resolución 0592 de 2026 se modifica el cronograma de formulación de los Planes Maestros. Se desarrollaron las etapas de registro de iniciativas y de evaluación de los entes territoriales. Está en curso la etapa de análisis del MSPS para la revisión de diferentes actores de planes de inversiones y matrices de valoración. Se encuentran registradas 10.466 iniciativas, de las cuales 10.009 están en flujo de aprobación y 7,581 en evaluación.
Adopción (plan Nacional):  culminada.
La adopción de  la metodología y el Plan Nacional, mediante actos administrativos, da cumplimiento al mandato de Ley.</t>
  </si>
  <si>
    <t>La actividad registra cumplimiento del 100% para el trimestre, evidenciando la culminación de las etapas de diagnóstico, formulación y adopción, así como la actualización del cronograma mediante la Resolución 0592 de 2026. Los avances reportados muestran continuidad en la evaluación de iniciativas territoriales y en la revisión de matrices de priorización, lo que demuestra gestión consistente con la meta establecida. No obstante, es necesario asegurar que los ajustes efectuados se traduzcan en resultados efectivos de implementación. Se recomienda mantener el seguimiento a los compromisos territoriales y a los tiempos de ejecución de las inversiones priorizadas.</t>
  </si>
  <si>
    <t>MINISTERIO DE SALUD Y PROTECCIÓN SOCIAL - DIRECCIÓN DE INFRAESTRUCTURA Y DOTACIÓN</t>
  </si>
  <si>
    <t>Victor Gabriel Grosso Gomez</t>
  </si>
  <si>
    <t>DIRECCIÓN DE INFRAESTRUCTURA Y DOTACIÓN</t>
  </si>
  <si>
    <t xml:space="preserve">Recuperar el Hospital San Juan de Dios y el Instituto Materno Infantil como centro de investigacion y de prestacion de servicios de mediana y alta complejidad.
</t>
  </si>
  <si>
    <t xml:space="preserve">Actos administrativos de creación expedidos y publicados </t>
  </si>
  <si>
    <t>Hopital San Juan de Dios e instituto materno infantil como establecimiento público de caracteristica especial.</t>
  </si>
  <si>
    <t>Actos administrativos de creación expedidos</t>
  </si>
  <si>
    <t>Esta acción estratégica, no cuenta con acciones para el primer trimestre de 2026, toda vez que la meta fue cumplida en el segundo trimestre de 2025, con la expedición de los actos administrativos requeridos para la creación del Hospital San Juan de Dios y el Instituto Materno Infantil.</t>
  </si>
  <si>
    <t>La actividad se considera cumplida en el segundo trimestre de 2025, dado que se alcanzó la meta prevista de expedición de los actos administrativos de creación. Con este resultado se materializa la formalización jurídica del Hospital San Juan de Dios y el Instituto Materno Infantil como establecimientos públicos de carácter especial, lo que habilita las fases posteriores de implementación institucional y operativa.</t>
  </si>
  <si>
    <t>Esta acción estratégica, no cuenta con acciones para el segundo trimestre de 2026, toda vez que la meta fue cumplida en el segundo trimestre de 2025, con la expedición de los actos administrativos requeridos para la creación del Hospital San Juan de Dios y el Instituto Materno Infantil.</t>
  </si>
  <si>
    <t>La actividad no presenta acciones programadas para el segundo trimestre de 2026 debido a que la meta fue cumplida anticipadamente en el segundo trimestre de 2025 con la expedición de los actos administrativos requeridos. En consecuencia, el resultado del periodo se reporta como no aplicable y no se identifican rezagos frente a la programación. La gestión refleja cumplimiento del producto estratégico previsto. Se recomienda mantener la trazabilidad documental y realizar seguimiento a las fases posteriores de implementación para garantizar la sostenibilidad de los resultados alcanzados.</t>
  </si>
  <si>
    <t>N.A.</t>
  </si>
  <si>
    <t>Se actualiza información de cumplimiento de meta rezagada 2024, que venía de la vigencia 2023, teniendo en cuenta que la dependencia reporta cumplimiento de la actividad en el primer trimestre de la vigencia 2025 (Víctor Grosso).</t>
  </si>
  <si>
    <t>Acto administrativo de diseño y estructura organizacional</t>
  </si>
  <si>
    <t>Diseño y estructura organizacional implementado</t>
  </si>
  <si>
    <t>Esta acción estratégica, no cuenta con acciones para el primer trimestre de 2026 toda vez que la meta fue cumplida en el segundo trimestre de 2025, con la expedición de los actos administrativos requeridos para la estructura organizacional del  Hospital San Juan de Dios y el Instituto Materno Infantil.</t>
  </si>
  <si>
    <t>La actividad presenta cumplimiento en el segundo trimestre de 2025, al lograrse la expedición del acto administrativo de diseño y estructura organizacional. Este resultado consolida las bases para la puesta en funcionamiento institucional del Hospital San Juan de Dios y el Instituto Materno Infantil.</t>
  </si>
  <si>
    <t>Esta acción estratégica, no cuenta con acciones para el segundo trimestre de 2026 toda vez que la meta fue cumplida en el segundo trimestre de 2025, con la expedición de los actos administrativos requeridos para la estructura organizacional del  Hospital San Juan de Dios y el Instituto Materno Infantil.</t>
  </si>
  <si>
    <t>La actividad se mantiene en estado de cumplimiento, toda vez que el producto estratégico fue alcanzado en el segundo trimestre de 2025 mediante la expedición de los actos administrativos relacionados con la estructura organizacional. Para el segundo trimestre de 2026 no se registran actividades ni resultados asociados al indicador, situación coherente con la programación definida. No se evidencian desviaciones respecto de la meta prevista. Se recomienda orientar el seguimiento hacia la implementación efectiva del modelo organizacional y la evaluación de su funcionamiento institucional.</t>
  </si>
  <si>
    <t>Se actualiza información de cumplimiento de meta rezagada 2024, teniendo en cuenta que la dependencia reporta cumplimiento de la actividad en el segundo trimestre de la vigencia 2025 (Víctor Grosso).</t>
  </si>
  <si>
    <t>Contribuir con la Formulación y puesta en marcha del Plan Nacional de la Salud Rural a traves de los lineamiento del Plan Territorial en Salud</t>
  </si>
  <si>
    <t xml:space="preserve">Documento Publicado </t>
  </si>
  <si>
    <t>Lineamientos para la formulacion del Plan Nacional de la Salud rural</t>
  </si>
  <si>
    <t>Documento de lineamientos para la formulacion del Plan Nacional de la Salud rural</t>
  </si>
  <si>
    <t>Esta acción estratégica, no cuenta con acciones para el primer trimestre de 2026 toda vez que esta acción fue cumplida en el segundo trimestre del 2025, a través de la expedición del Decreto 0351 de 2025 y su Anexo Técnico.</t>
  </si>
  <si>
    <t>La actividad se reporta como cumplida en el segundo trimestre de 2025, mediante la expedición del Decreto 0351 de 2025 y su anexo técnico, que define los lineamientos para la formulación del Plan Nacional de Salud Rural. No obstante, se precisa que no registró acciones durante el primer trimestre de 2026, por lo que el cumplimiento corresponde exclusivamente al período previamente ejecutado y no presenta avances adicionales en el trimestre evaluado.</t>
  </si>
  <si>
    <t>Esta acción estratégica, no cuenta con acciones para el segundo trimestre de 2026 toda vez que esta acción fue cumplida en el segundo trimestre del 2025, a través de la expedición del Decreto 0351 de 2025 y su Anexo Técnico.</t>
  </si>
  <si>
    <t>La actividad no contempla acciones para el segundo trimestre de 2026 debido a que la meta fue cumplida previamente en 2025 con la expedición del Decreto 0351 y su anexo técnico. El cumplimiento evidencia una ejecución efectiva del producto programado y ausencia de rezagos frente a la planeación institucional. Sin embargo, el reporte no presenta información sobre acciones de implementación o seguimiento derivadas del lineamiento expedido. Se recomienda monitorear la apropiación territorial y los avances en la ejecución de las disposiciones contenidas en el instrumento normativo.</t>
  </si>
  <si>
    <t>Se actualiza información de cumplimiento de meta rezagada 2024, que venía de la vigencia 2023, teniendo en cuenta que la dependencia reporta cumplimiento de la actividad en el segundo trimestre de la vigencia 2025 (Víctor Grosso).</t>
  </si>
  <si>
    <t xml:space="preserve">Desarrollo de estrategias de financiamiento que sostengan el modelo, la formalización del personal y la garantía de la calidad
</t>
  </si>
  <si>
    <t>Acto administrativo de ajuste a las fuentes de financiamiento de las ESE.</t>
  </si>
  <si>
    <t>Marco normativo de financiamiento de las ESE actualizado</t>
  </si>
  <si>
    <t>Proyecto de acto administrativo de ajuste a las fuentes de financiamiento de las ESE.</t>
  </si>
  <si>
    <t>La actividad presenta rezago, debido a correcciones solicitadas por el Ministerio de Hacienda y Crédito Público, al acto administrativo mediante el cual se definen las estrategias de financiamiento y se identifican los ajustes a las fuentes de financiación de las Empresas Sociales del Estado (ESE). Por tanto el proyecto de Resolución entró en proceso de revisión y ajuste por parte de esta Dirección.</t>
  </si>
  <si>
    <t>La actividad presenta un rezago en su ejecución, ya que si bien se cuenta con el proyecto de acto administrativo de ajuste a las fuentes de financiamiento de las Empresas Sociales del Estado (ESE), este aún no ha sido expedido, lo que se refleja en un avance del 0% frente a la meta programada. La demora en la expedición del acto administrativo limita la actualización del marco normativo de financiamiento requerido para asegurar la sostenibilidad del modelo, la formalización del talento humano y la garantía de la calidad en la prestación de servicios, constituyéndose en un riesgo para la implementación oportuna de la estrategia sectorial.</t>
  </si>
  <si>
    <t>Durante el trimestre se continuó con el proceso de revisión y ajuste del proyecto de acto administrativo mediante el cual se definen las estrategias de financiamiento y se identifican los ajustes a las fuentes de financiación de las Empresas Sociales del Estado (ESE). En atención a las observaciones formuladas en las instancias de revisión, se adelantó el análisis técnico y la incorporación de los ajustes requeridos por Ministerio de Hacienda y Crédito Público.</t>
  </si>
  <si>
    <t>La actividad presenta nivel de cumplimiento de 0% durante el trimestre, sin productos finalizados asociados a la meta de expedición del proyecto de acto administrativo sobre fuentes de financiamiento de las ESE. Aunque se reporta continuidad en la revisión técnica y el ajuste del documento conforme a observaciones de entidades competentes, los avances corresponden a etapas internas que aún no generan resultados concretos sobre el indicador. La persistencia de revisiones puede representar un riesgo para el cumplimiento oportuno de la meta. Se recomienda definir un cronograma de cierre con responsables y fechas de concertación interinstitucional que permitan agilizar la adopción del acto administrativo.</t>
  </si>
  <si>
    <t>MINISTERIO DE SALUD Y PROTECCIÓN SOCIAL - DIRECCIÓN DE CIUDADANÍAS, EQUIDAD Y SALUD</t>
  </si>
  <si>
    <t>DIRECCIÓN DE CIUDADANÍAS, EQUIDAD Y SALUD</t>
  </si>
  <si>
    <t>7.4 Pueblos y comunidades étnicas.</t>
  </si>
  <si>
    <t>7.4.1 Igualdad de oportunidades y garantías para poblaciones vulneradas y excluidas que
garanticen la seguridad humana</t>
  </si>
  <si>
    <t>ODS 10. Reducción de las desigualdades</t>
  </si>
  <si>
    <t>Contribuir en la construcción conjunta con las organizaciones y comunidades indígenas del Sistema Indígena de Salud Propia Intercultural  SISPI</t>
  </si>
  <si>
    <t>Soportes de Convenios y/o Resoluciones de asignación de recursos para la construcción y/o formulación de modelos y/o formas de cuidado de la salud</t>
  </si>
  <si>
    <t>Modelos de salud y/o formas del cuidado de la salud de los pueblos indigenas financiados</t>
  </si>
  <si>
    <t>No. de procesos y/o convenios formalizados para avanzar en la formulación construcción de los modelos financiados</t>
  </si>
  <si>
    <t xml:space="preserve">Durante  el primer trimestre con el fin de avanzar con el desarrollo de acciones que hacen parte de las fases 1 y 2 de la formulación de modelos y/o formas de cuidado de pueblos indígenas, 
se logró la suscripción de 2 convenios: 1822 Y 1823  de 2026
De igual manera se han desarrollado las acciones para la ejecución de los convenios suscritos con: ASOUWA, Consejo Regional Indígena del Cauca - CRIC, Pueblo Siona - Minga Putumayo, ORIC, Movimiento AISO (ARIT), ASCATIDAR, ACIVA, ORIVAC 
En este sentido es posible afirmar que, en lo transcurrido de esta vigencia, se ha llevado a cabo la formalización de 2 convenios equivalentes a un  25%  de la meta prevista para esta vigencia. Estos convenios están orientados a la construcción/formulación de modelos de salud propia para pueblos indígenas y dan respuesta a los acuerdos realizados en los diferentes espacios de concertación con los mismos. </t>
  </si>
  <si>
    <t>Maritza Isaza</t>
  </si>
  <si>
    <t>De acuerdo con lo reportado por la dependencia, se avanza en un proceso que se encuentra en etapa contractual por parte de la ESE Renacer del Guainía, para ejecutar los recursos transferidos por medio de la expedición de la resolución 2680 de 2025  a través de la cual se avanzará con el cumplimiento a las acciones definidas en el marco del acuerdo IT 2 - 22 - Instrumentos normativos con la OPIAC, lo que corresponde a un 25% de porcentaje de cumplimiento del trimestre respecto a la meta de la vigencia.</t>
  </si>
  <si>
    <t xml:space="preserve">Durante este trimestre con el fin de avanzar con el desarrollo de acciones enmarcadas en la ejecución se realiza la recepción de productos técnicos que hacen parte del segundo desembolso de los convenios 1822 y 1823.
De igual manera se siguen desarrollando las acciones para la ejecución de los convenios suscritos con: ASOUWA, Consejo Regional Indígena del Cauca - CRIC, Pueblo Siona - Minga Putumayo, ORIC, Movimiento AISO (ARIT), ASCATIDAR, ACIVA, ORIVAC </t>
  </si>
  <si>
    <t>La Dirección de ciudadanias, equidad y salud no reporta avance cuantitativo para el segundo trimestre. Menciona acciones cualitativas frente al avance del modelo de salud y/o formas del cuidado de la salud de los pueblos indigenas financiado en el primer trimestre.</t>
  </si>
  <si>
    <t>Martha  Liliana Corredor 08-07-2025</t>
  </si>
  <si>
    <t>Soportes de Convenios y/o Resoluciones de asignación de recursos para la implementación de modelos y/o formas de cuidado de la salud</t>
  </si>
  <si>
    <t>Implementación de modelos y/o formas  de cuidado de la salud  de pueblos indigenas</t>
  </si>
  <si>
    <t>No. de modelos que comienzan la implementación / No de modelos que han finalizado las fases de formulación (Expedición de reglamentación) *100</t>
  </si>
  <si>
    <t>De los 2 modelos que ya finalizaron la fase de construcción, durante este periodo se avanza en la fase de implementación de uno de ellos, con la suscripción del convenio 1784 de 2026 . El presente convenio tendrá como énfasis, el desarrollo de acciones técnicas orientadas a continuar con la implementación del Sistema Indígena de Salud Propia e intercultural de los pueblos indígenas filiales al Consejo Regional Indígena de Caldas – CRIDEC, conforme a los acuerdos establecidos en julio de 2025 entre el gobierno nacional y las autoridades del CRIDEC, en el marco de la Mesa para el Diálogo e interlocución para el desarrollo de los Pueblos Indígenas de Caldas agrupados por el Consejo Regional Indígena de Caldas – CRIDEC.
Adicionalmente se desarrollaron las acciones requeridas para avanzar en los trámites pertinentes para dar cumplimiento a los compromisos adquiridos.</t>
  </si>
  <si>
    <t>De acuerdo con el reporte y la fórmula de cálculo se cumple la meta en un 50%. De los 2 modelos que finalizaron la etapa de construcción señalan el avance de la implementación de uno de ellos.</t>
  </si>
  <si>
    <t>De los 2 modelos que finalizaron la fase de construcción, se avanza en la fase de implementación de uno de ellos, con la suscripción del convenio 1784 de 2026, en el cual se realiza el debido seguimiento y se avanzará en los próximos días con todo el trámite correspondiente al segundo desembolso relacionado con el convenio 1784 de 2026 con ACICAL
Adicionalmente se desarrollaron las acciones requeridas para avanzar en los trámites pertinentes para dar cumplimiento a los compromisos adquiridos.</t>
  </si>
  <si>
    <t>Formular lineamientos en salud así como en los demas instrumentos técnicos y normativos para la inclusión del enfoque étnico en la atención en salud para comunidades Negras, Afrodescendientes, Raizales y Palenqueras.</t>
  </si>
  <si>
    <t xml:space="preserve"> Convenios y/o Resolución de asignación de recursos para la implementación de
Lineamiento en salud para comunidades Negras, Afrodescendientes, Raizales y Palenqueras
</t>
  </si>
  <si>
    <t>Lineamiento en salud para comunidades Negras, Afrodescendientes, Raizales y Palenqueras</t>
  </si>
  <si>
    <t xml:space="preserve">Un documento de lineamiento protocolizado en el marco de las instancias de participación de las comunidades Negras, Afrodescendientes, Raizales y Palenqueras
</t>
  </si>
  <si>
    <t>Esta acción estrategica se cumplió en la vigencia 2025</t>
  </si>
  <si>
    <t>Acción estratégica cumplida en la vigencia 2025.</t>
  </si>
  <si>
    <t>Accion estrategica cumplida en la vigencia 2025</t>
  </si>
  <si>
    <t>Accion estrategica cumplida en la vigencia 2025, "Lineamiento en salud para comunidades Negras, Afrodescendientes, Raizales y Palenqueras"</t>
  </si>
  <si>
    <t>Formular lineamientos en salud así como en los demas instrumentos técnicos y normativos para la inclusión del enfoque étnico en la atención en salud para el pueblo Rrom/Gitano</t>
  </si>
  <si>
    <t xml:space="preserve">Convenios y/o Resolución de asignación de recursos para la implementación de
Lineamiento en salud para el pueblo Rrom
</t>
  </si>
  <si>
    <t>Lineamiento en salud para el pueblo Rrom</t>
  </si>
  <si>
    <t>Un documento de lineamiento protocolizado en el marco de las instancias de participación del Pueblo Rrom</t>
  </si>
  <si>
    <t xml:space="preserve">Durante el presente periodo se dio inicio al dialogo y concertación con los delegados de la Comisión Nacional de Diálogo Gitano con el objetivo de dar cumplimiento a los acuerdos del PND con una primera propuesta desde el equipo del MSPS. Se espera que para los primeros días del mes de abril se realice una segunda reunión con el delegado de la kumpany de envigado y el apoyo profesional de la comisión para tomar decisiones concretas, que permitan avanzar con el desarrollo del lineamiento.
</t>
  </si>
  <si>
    <t>No se presenta avance a la meta fisica ni % de avance respecto a la meta de la vigencia. La dependencia menciona acciones de avance cualitativo tendientes al cumplimiento de la meta.</t>
  </si>
  <si>
    <t xml:space="preserve">Para este periodo se proyectó en la propuesta técnica y financiera del proceso de transferencia, las actividades relacionadas a los encuentros territoriales para la construcción conjunta del modelo de atención integral en salud, para dar cumplimiento a este acuerdo en específico.  
Adicionalmente se logró concertar las fechas de trabajo en relación a la propuesta técnica y financiera, con el objetivo de dar cumplimiento a los acuerdos del PND. Y en la jornada de seguimiento a los acuerdos del PND se construyó conjuntamente con los delegados de la Comisión el cronograma de trabajo para dar cumplimiento a estos acuerdos. </t>
  </si>
  <si>
    <t>La Dirección de ciudadanias, equidad y salud reporta avance cuantitativo del 10% para el segundo trimestre. Menciona acciones cualitativas que dan cuenta del avance de la protocolización del documento de lineamiento en el marco de las instancias de participación del Pueblo Rrom</t>
  </si>
  <si>
    <t>6. Paz total integral.</t>
  </si>
  <si>
    <t>6.1 Territorios qe se transforman con la implementación del acuerdo del teatro colon.</t>
  </si>
  <si>
    <t>6.1.2 Acuerdos sobre las victimas del conflicto: "Sistema integral de verdad, justicia, reparación y no repetición"</t>
  </si>
  <si>
    <t>ODS 16. Paz, justicia e instituciones sólidas</t>
  </si>
  <si>
    <t xml:space="preserve">Implementar el Plan Nacional de Rehabilitación Psicosocial para la Convivencia y No Repetición en cumplimiento del Punto 5 del Acuerdo de Paz en los municipios PDET o ZOMAC </t>
  </si>
  <si>
    <t>Resoluciones de asignación de recursos</t>
  </si>
  <si>
    <t>N° de municipios PDET o ZOMAC priorizados con implementación de la Estrategia de Rehabilitación Psicosocial Comunitaria en cumplimiento del punto 5 del Acuerdo de Paz</t>
  </si>
  <si>
    <t>N° de municipios PDET o ZOMAC priorizados con Estrategia de Rehabilitación Psicosocial Comunitaria implementada en la vigencia</t>
  </si>
  <si>
    <t>Durante el primer trimestre de 2026 se adelantaron las gestiones necesarias para la formulación, trámite y expedición de la Resolución 238 del 10 de febrero de 2026, a través de la cual se efectuó la asignación de recursos por valor de $3.296.000.000 para la implementación de la Estrategia de Rehabilitación Psicosocial Comunitaria para la Convivencia y la No Repetición. 
Los recursos fueron asignados a las Empresas Sociales del Estado de los siguientes municipios, conforme al acto administrativo (Artículo 1):
Amalfi – Antioquia
Arauquita – Arauca
Puerto Guzmán – Putumayo
La Montañita – Caquetá
San Andrés de Tumaco – Nariño
Arenal – Bolívar
Cantagallo – Bolívar
Morales – Bolívar
Cada municipio recibió una asignación de $412.000.000.
Asimismo, el día viernes 27 de febrero se realizó asistencia técnica de presentación de lineamientos para la implementación de la Estrategia, con participación de las ESE y las entidades territoriales correspondientes.
Con corte a marzo del 2026, es posible evidenciar que el proceso se encuentra en trámite de giro de los recursos asignados, paso previo a su incorporación presupuestal por parte de las Empresas Sociales del Estado (ESE) y al inicio de la fase de alistamiento para la implementación de la Estrategia de Rehabilitación Psicosocial Comunitaria para la Convivencia y la No Repetición.
Se espera que durante el segundo semestre tenga inicio la fase de implementación de la Estrategia en los municipios priorizados.</t>
  </si>
  <si>
    <t>Durante el periodo de reporte se llevó a cabo el proceso de giro de los recursos asignados en el marco de la Resolución 238 de 2026,  a las ocho Empresas Sociales del Estado (ESE) priorizadas, por un valor total de $3.296.000.000, correspondiendo a cada entidad un monto idéntico de $412.000.000 para la implementación de la Estrategia de Rehabilitación Psicosocial Comunitaria para la Convivencia y la No Repetición. Con ello, inició formalmente la Fase 1 – Alistamiento Institucional en los territorios priorizados.
El 12 de junio de 2026 se desarrolló la primera sesión de asistencia técnica dirigida a las ocho ESE  y a sus respectivas entidades territoriales, orientada a precisar las dos acciones inmediatas de esta fase: la incorporación presupuestal de los recursos girados —conforme al artículo 3 de la Resolución 238 de 2026— y el inicio del proceso de selección y contratación, mediante convocatoria abierta y pública, del talento humano que operará la Estrategia en cada municipio (Equipo Coordinador y Equipo Facilitador Municipal). Durante la sesión se socializaron, además, el marco normativo, los objetivos, las seis fases de la Estrategia, las cuatro actividades de la Fase 1 (alistamiento del talento humano, socialización con autoridades locales, mapeos de capacidad institucional y de organizaciones sociales, y formación inicial del equipo) y la distribución del costeo por municipio. La jornada contó con la participación de 33 asistentes y registró una calificación global de 9.6 sobre 10 en la encuesta de percepción diligenciada por las entidades participantes.
Actualmente, las ESE se encuentran adelantando la incorporación presupuestal de los recursos y la contratación del talento humano requerido, pasos previos a la formación inicial del equipo por parte del Ministerio y al despliegue de las acciones comunitarias en el territorio. Como próximo hito, el MSPS programará una nueva asistencia técnica enfocada en la socialización de la Estrategia con las autoridades locales, una vez conformados los equipos municipales.</t>
  </si>
  <si>
    <t>Segun reporte de la Dirección de Ciudadanías, equidad y salud en el segundo trimestre cumple la meta establecida en la vigencia 2026 del 100% mediante el reporte de  giro de los recursos asignados en el marco de la Resolución 238 de 2026, 2026 a las 8 Empresas Sociales del Estado (ESE) priorizadas con Estrategia de Rehabilitación Psicosocial Comunitaria.</t>
  </si>
  <si>
    <t>7.3 Reparación efectiva e integral de victimas.</t>
  </si>
  <si>
    <t>7.3.1 Reparación transformadora.</t>
  </si>
  <si>
    <t>Aumentar la cobertura poblacional de la medida de rehabilitación en el marco de la reparación integral a las víctimas del Conflicto armado bajo las disposiciones del Decreto 1650 de 2022 a través del PAPSIVI y sus módulos diferenciales.</t>
  </si>
  <si>
    <t>Resolución 1015 de 2025: PAPSIVI Rural.
Resolución 1161 de 2025: PAPSIVI Región del Catatumbo.
Resolución 1162 de 2025: PAPSIVI Nacional.</t>
  </si>
  <si>
    <t>Nuevas Víctimas del conflicto armado que reciben la medida de rehabilitación en el marco de la reparación transformadora</t>
  </si>
  <si>
    <t>N° de nuevas víctimas atendidas al año.
Nota: Se parte de Línea de Base Atenciones brindadas a 2022 - acumulado</t>
  </si>
  <si>
    <t>PAPSIVI RURAL
Durante el primer trimestre del año 2026, se realizó la planeación técnica y financiera para la asignación de los recursos a las Empresas Sociales del Estado y Entidades Territoriales para la implementación del PAPSIVI en ruralidad con enfoque étnico y campesino, que implicó la concertación con las autoridades étnicas y líderes de 20 colectivos étnicos priorizados en órdenes administrativas y judiciales, con el fin de establecer conjuntamente la meta de atención, las comunidades priorizadas y definir los aspectos operativos de la implementación. Asimismo, se avanzó en la consulta técnica con 11 entidades territoriales respecto de la viabilidad técnica y la definición para la postulación de Empresas Sociales del Estado que implementarán el Programa. A partir de este proceso se expidió el 3 de marzo la Resolución 385 de 2026 con la asignación de recursos por valor de $ $5.149.848.690, para el abordaje de 20 colectivos (19 étnicos y 1 campesino), en 22 municipios de 11 entidades territoriales, como se cita a continuación:
1. COMUNIDAD DE CLAMORES - CONSEJO COMUNITARIO DE LA CUENCA DEL RÍO CACARICA, Turbo, ANTIOQUIA - E.S.E HOSPITAL FRANCISCO VALDERRAMA
2.CONSEJO COMUNITARIO AFRODESCENDIENTE PUEBLO NUEVO, Zaragoza, ANTIOQUIA - HOSPITAL NUESTRA SEÑORA DEL CARMEN
3.RESGUARDO INDÍGENA SANTA ROSA DE CAPICISCO, Inzá, CAUCA - EMPRESA SOCIAL DEL ESTADO TIERRADENTRO- ESE.
4. RESGUARDO INDÍGENA COHETANDO, Páez, CAUCA - EMPRESA SOCIAL DEL ESTADO TIERRADENTRO- ESE.
5. RESGUARDO INDÍGENA TOGOIMA, Páez, CAUCA - EMPRESA SOCIAL DEL ESTADO TIERRADENTRO- ESE.
6. RESGUARDO INDÍGENA RICAURTE, Páez, CAUCA - EMPRESA SOCIAL DEL ESTADO TIERRADENTRO- ESE.
7. CONSEJO COMUNITARIO PLAYÓN DEL RÍO SIGÜÍ, López de Micay, CAUCA - EMPRESA SOCIAL DEL ESTADO OCCIDENTE ESE.
8. CONSEJO COMUNITARIO BARRO Y ARCILLA, Valledupar, CESAR - ESE HOPSITAL EDUARDO ARREDONDO DAZA.
9. COMUNIDAD DE CAVIDA- CONSEJO COMUNITARIO DE LA CUENCA DEL RÍO CACARICA, Riosucio, CHOCÓ - NUEVA EMPRESA SOCIAL DEL ESTADO HOSPITAL DEPARTAMENTAL SAN FRANCISCO DE ASIS.
10. CONSEJO COMUNITARIO COCOMACOIRO - CONDOTO IRO, Condoto, Rió Iró, CHOCÓ - HOSPITAL SAN JOSE DE CONDOTO.
11. CONSEJO COMUNITARIO GENERAL DE SAN JUAN – ACADESAN, Sipí y Medio San Juan, CHOCÓ    - EMPRESA SOCIAL DEL ESTADO HOSPITAL EDUARDO SANTOS.
12. RESGUARDO INDÍGENA NASA DEL HUILA, Tesalia, Íquira y Nátaga, HUILA - DEPARTAMENTO DEL HUILA (SECRETARÍA DEPARTAMENTAL DE SALUD DE HUILA).
13. VEREDA SANTA LUCÍA, Pasto, NARIÑO - EMPRESA SOCIAL DEL ESTADO PASTO SALUD E.S.E.
14. ASOCIACIÓN POR LA UNIDAD CAMPESINA DEL CATATUMBO ASUNCAT-RC, Ocaña y Tibú, NORTE DE SANTANDER - EMPRESA SOCIAL DEL ESTADO HOSPITAL EMIRO QUINTERO CAÑIZARES y EMPRESA SOCIAL DEL ESTADO HOSPITAL REGIONAL NORTE.
15. COMUNIDAD INDÍGENA KSXA’W NASA ALTO DANUBIO, Puerto Asís, PUTUMAYO - EMPRESA SOCIAL DEL ESTADO HOSPITAL LOCAL.
16. COMUNIDAD MONAIDE JITOMA DEL PUEBLO MURUI MUINA, Puerto Leguízamo, PUTUMAYO - E.S.E. HOSPITAL MARIA ANGELINES DE II NIVEL DE ATENCIÓN.
17. RESGUARDO EMBERA CHAMÍ - VEREDA ARENAL, Pueblo Rico, RISARALDA - E.S.E HOSPITAL SAN RAFAEL DEL MUNICIPIO DE PUEBLO RICO RISARALDA.
18. CONSEJO COMUNITARIO RÍO CAJAMBRE, Buenaventura, VALLE DEL CAUCA - HOSPITAL MUNICIPAL LUIS ABLANQUE DE LA PLATA E.S.E.
19. CONSEJO COMUNITARIO DE CÓRDOBA, SAN CIPRIANO Y SANTA HELENA, Buenaventura, VALLE DEL CAUCA - HOSPITAL MUNICIPAL LUIS ABLANQUE DE LA PLATA E.S.E.
20. COMUNIDAD YAJOTJA, La primavera, VICHADA - HOSPITAL DEPARTAMENTAL SAN JUAN DE DIOS DE PUERTO CARREÑO.
PAPSIVI NACIONAL
Durante el periodo de reporte, se avanzó en la gestión del escenario de distribución de recursos para dar cobertura aproximada a 390 municipios en los 32 departamentos del país, bajo los criterios establecidos en la Resolución 1968 de 2025, la cual adopta las medidas para la dirección y operación del Programa de Atención Psicosocial y Salud. De igual forma se incluyeron los Centros de Referencia establecidos en la Red Nacional de Salud mental, quienes desarrollarán los procesos de asistencia técnica, cualificación del talento humano y seguimiento y monitoreo a la implementación del Programa. En este sentido, se llevó a cabo la expedición de la Resolución 327 por medio de la cual, “se efectúa la asignación de recursos para la implementación del Programa de atención psicosocial y salud integral a víctimas, dirigida a 34 hospitales departamentales que se configurarán en Centros Regionales de Referencia en Salud Mental y 388 ESE del nivel municipal. Con lo anterior, se prevé la atención de alrededor de 116.500 víctimas del conflicto armado y violencia política.
Así mismo, se brindó asistencia técnica a las Direcciones Territoriales de Salud del nivel departamental, a las ESE departamentales, que se prevé se configuren como Centros de Referencia Regional de Salud Mental, y a las ESE municipales, actores responsables de la implementación de la Resolución 1968 de 2025, mediante la cual se adoptan las medidas para la dirección y operación del Programa.
Por otra parte, durante el mes de marzo también se desarrollaron asistencias técnicas en coordinación con las Secretarías Departamentales de Salud, los equipos técnicos de las ESE departamentales que se configuran como Centros de Referencia Regional, así como con los coordinadores y referentes financieros de las ESE municipales priorizadas para la implementación del Programa de Atención Psicosocial y Salud Integral a Víctimas, en el marco de la ejecución de la Resolución de transición 1892 de 2025. Con esta, se proyecta la atención de 12.100 víctimas en 44 municipios priorizados y en cuatro (4) Centros de Referencia. Par lo anterior, se llevó a cabo de igual forma la consolidación de la Caja de Herramientas, la cual incluye información técnica y operativa que orienta la atención integral en salud de las víctimas, en el marco de la resolución en mención.
Teniendo en cuenta lo anterior, durante el transcurso del periodo de reporte se logro avanzar con la atención de 7.198 víctimas</t>
  </si>
  <si>
    <t>La dependencia reporta un avance de 7.198 Nuevas Víctimas del conflicto armado que reciben la medida de rehabilitación en el marco de la reparación transformadora, con un avance del 11% sobre la meta de la vigencia.</t>
  </si>
  <si>
    <t xml:space="preserve">PAPSIVI
Durante el segundo trimestre de 2026 se desarrolló la formación de coordinadores bajo la metodología de “Formación a Formadores”, dirigida a referentes de las Secretarías Departamentales de Salud y delegados de los Centros de Referencia en Salud Mental en cada uno de los departamentos priorizados. De manera complementaria, se continuaron las asistencias técnicas en articulación con las Secretarías Departamentales de Salud, los equipos técnicos de las ESE departamentales que operan como Centros de Referencia Regional, así como con los coordinadores, en el marco de la implementación del Programa de Atención Psicosocial y Salud Integral a Víctimas conforme a la Resolución de transición 1892 de 2025. A través de esta resolución, se proyecta la atención de 12.100 víctimas en 44 municipios priorizados y en cuatro (4) Centros de Referencia.
Por otra parte, se inició el proceso de giro de recursos a las Empresas Sociales del Estado (E.S.E.) priorizadas para la implementación del Programa, en el marco de la Resolución 327 de 2026. Mediante esta resolución se financia la primera fase de implementación del Programa de Atención Psicosocial y Salud Integral a Víctimas del Conflicto Armado, bajo el modelo de dirección y operación establecido en la Resolución 1968 de 2025, el cual armoniza la implementación de la medida de rehabilitación integral con la Política Nacional de Salud Mental 2024–2033, la Red Nacional de Salud Mental y los Centros Regionales de Referencia en Salud Mental. En este contexto, se proyecta la implementación del Programa en 34 Centros Regionales de Referencia en Salud Mental y la atención de 116.500 víctimas del conflicto armado en 338 municipios priorizados, mediante el fortalecimiento de la atención integral en salud física, mental y psicosocial, la asistencia técnica, la formación del talento humano, la coordinación intersectorial y la generación de conocimiento para la atención de las víctimas.
Por último, durante el mes de junio, el equipo de Atención Psicosocial a Víctimas en el Exterior, mediante la Estrategia de Atención Psicosocial No Presencial, brindó acompañamiento a 40 personas víctimas del conflicto armado colombiano residentes fuera del país. Este proceso busca generar espacios seguros, confidenciales y de apoyo, orientados a la mitigación de las afectaciones psicosociales derivadas de los hechos victimizantes.
PAPSIVI RURAL
En el marco de la Resolución 385 de 2026, fueron asignados recursos por valor de $5.149.848.690 para la implementación del Programa de Atención Psicosocial y Salud Integral a Víctimas, en su componente de atención psicosocial en zonas rurales y apartadas. En este sentido, se avanzó en el montaje de herramientas e instrumentos que serán transferidos a 16 Empresas Sociales del Estado y 1 entidad territorial en el marco de las asistencias técnicas de alistamiento para la implementación del Programa en ruralidad con 20 colectivos priorizados (18 étnicos y 2 campesinos):
•             Comunidad De Clamores del Consejo Comunitario de la Cuenca del Río Cacarica – Turbo, Antioquia.
•             Consejo Comunitario Afrodescendiente Pueblo Nuevo – Zaragoza, Antioquia.
•             Resguardo Indígena Santa Rosa De Capicisco – Inzá, Cauca.
•             Resguardo Indígena Cohetando            - Páez, Cauca.
•             Resguardo Indígena Togoima - Páez, Cauca.
•             Resguardo Indígena Ricaurte - Páez, Cauca.
•             Consejo Comunitario Playón Del Río Sigüí - López de Micay, Cauca.
•             Consejo Comunitario Barro y Arcilla – Valledupar, Cesar        .
•             Comunidad De Cavida del Consejo Comunitario de la Cuenca del Río Cacarica – Riosucio, Chocó.
•             Consejo Comunitario Cocomacoiro -Condoto Iro        Condoto y Rió Iró, Chocó.
•             Consejo Comunitario General de San Juan – ACADESAN (Fase III) – Sipí y Medio San Juan, Chocó.
•             Resguardo Indígena Nasa del Huila -Tesalia, Íquira y Nátaga, Huila.
•             Vereda Santa Lucía – Pasto, Nariño.
•             Asociación Por La Unidad Campesina Del Catatumbo ASUNCAT-RC. – Ocaña y Tibú, Norte De Santander.
•             Comunidad Indígena Ksxa’w Nasa Alto Danubio          - Puerto Asís, Putumayo.
•             Comunidad Monaide Jitoma Del Pueblo Murui Muina - Puerto Leguízamo, Putumayo.
•             Resguardo Embera Chamí Vereda Arenal - Pueblo Rico, Risaralda.
•             Consejo Comunitario Río Cajambre – Buenaventura, Valle Del Cauca.
•             Consejo Comunitario de Córdoba,  San Cipriano y Santa Helena – Buenaventura, Valle Del Cauca.
•             Comunidad Yajotja - La primavera, Vichada.
A la fecha de corte del presente recorte, se encuentra en trámite el proceso de giro de recursos a las Empresas Sociales del Estado.
Durante este periodo se expidieron los LINEAMIENTOS TRANSITORIOS PARA LA IMPLEMENTACIÓN DEL PROGRAMA DE ATENCIÓN PSICOSOCIAL Y SALUD INTEGRAL A VÍCTIMAS, EN SU COMPONENTE DE ATENCIÓN PSICOSOCIAL EN ZONAS RURALES Y APARTADAS, CON EL FIN DE DAR CUMPLIMIENTO A ÓRDENES ADMINISTRATIVAS Y JUDICIALES, a partir de los cuales se ejecutarán los recursos asignados a través de la Resolución 385 de 2026 para la atención de alrededor de 6.728 personas víctimas en 22 municipios de 11 departamentos.
</t>
  </si>
  <si>
    <t>La dependencia reporta un avance de 18.830 nuevas Víctimas del conflicto armado que reciben la medida de rehabilitación en el marco de la reparación transformadora, con un avance del 29% sobre la meta de la vigencia.</t>
  </si>
  <si>
    <t>Aumentar la cobertura de atencion de Sujetos de Reparación Colectiva Etnicos conforme a la articulación con la Unidad de Vïctimas y la priorización en cada vigencia</t>
  </si>
  <si>
    <t xml:space="preserve">Documento de Viabilidad Técnica
</t>
  </si>
  <si>
    <t>Nuevos Sujetos de Reparación Colectiva atendidos desde las acciones sectoriales en el PIRC</t>
  </si>
  <si>
    <t xml:space="preserve">N° de Sujetos nuevos de Reparación Colectiva Etnicos atendidos 
Nota: Se parte de Línea de Base SRC atendidos a 2022 </t>
  </si>
  <si>
    <t xml:space="preserve">Durante el primer trimestre de la vigencia 2026 se desarrolló la fase de planeación del proceso de priorización de los Sujetos de Reparación Colectiva (SRC) y de las acciones a implementar durante la vigencia 2026, con su correspondiente costeo, así como la consulta técnica a diez (10) Empresas Sociales del Estado ubicadas en los departamentos de Cauca, Putumayo, Bolívar, Chocó, Caldas y Cesar, con el propósito de la implementación de las acciones de la medida de rehabilitación en veintisiete (27) Sujetos de Reparación Colectiva. Se adelantó el proceso de socialización de las acciones priorizadas de la medida de rehabilitación, en el marco de los Planes Integrales de Reparación Colectiva (PIRC). Este proceso tiene como propósito definir la aceptación o no de la implementación de dichas acciones por parte de los Sujetos de Reparación Colectiva (SRC), constituyéndose en un insumo técnico para la planeación y ejecución, en el marco de la consulta orientada a la viabilidad de la asignación de recursos que garanticen su adecuada implementación durante la presente vigencia.
Como resultado, se logró la socialización con un total de veintiséis (26) Sujetos de Reparación Colectiva (SRC), ubicados en los departamentos de Cauca, Putumayo, Bolívar, Chocó y Caldas, conforme al siguiente detalle:
Departamento de Bolívar:
•	Consejo Comunitario de Comunidades Negras Ma-Majarí del Níspero de Angola. 
Departamento del Cauca:
•	Resguardo Indígena Páez Canoas. 
•	Resguardo Indígena Nasa Guadualito. 
•	Resguardo Indígena Nasa Munchique Los Tigres. 
•	Resguardo Indígena Nasa Kiwe Thek Ksxa’w. 
•	Consejo Comunitario de la Cuenca del Río La Quebrada. 
•	Resguardo Indígena La Concepción. 
•	Consejo Comunitario Jagual La María. 
•	Consejo Comunitario Vereda La Paila y Barrios del Municipio de Corinto, en representación de la comunidad negra de La Paila. 
•	Consejo Comunitario Río Güengüe Barranco, en representación de la comunidad afrocolombiana Río Güengüe Barranco. 
•	Consejo Comunitario Afrocolombiano Quebrada Quitacalzón. 
•	Consejo Comunitario de Negritudes de Yarumito. 
•	Comunidad Santafro, representada por el Consejo Comunitario Santafro. 
Departamento del Chocó:
•	Resguardo Embera Dobidá Chigorodó Memba. 
•	Consejo Comunitario General del San Juan – ACADESAN. 
Departamento del Putumayo:
•	Comunidad Indígena del Cabildo Las Palmeras. 
•	Cabildo Indígena Telar Luz del Amanecer. 
•	Resguardo San Miguel de La Castellana. 
•	Cabildo Inga Selvas del Putumayo. 
•	Cabildo Inga de San Pedro. 
•	Cabildo Indígena Inga de Colón. 
•	Cabildo Kamëntsá Inga. 
•	Resguardo Kamëntsá Biyá de Sibundoy. 
•	Cabildo Indígena de la Comunidad Inga de Santiago. 
Departamento de Caldas:
•	Resguardo Indígena La Albania. 
•	Resguardo Indígena Totumal. 
Se encuentra pendiente la socialización con un (1) SRC correspondiente a los resguardos El Koso – La Laguna, Caño Padilla, Menkue, Sokorpa y El Rosario-Bellavista, pertenecientes al pueblo Yukpa, ubicado en el departamento del Cesar, actividad que se proyecta desarrollar en el mes de abril.
</t>
  </si>
  <si>
    <t>Durante el transcurso de este trimestre se llevó a cabo la implementación de acciones en el marco de los PIRC de 2 Sujetos de Reparación Colectiva de la ESE Norte 1 Cauca:
1. Consejo Comunitario La Toma
2. Consejo Comunitario Cuenca del Río Cauca
Por otra parte, se expidió la Resolución 1070 del 5 de junio de 2026, mediante la cual el Ministerio de Salud y Protección Social asignó recursos del Presupuesto de Gastos de Inversión para la implementación de acciones reparadoras de la medida de rehabilitación en Sujetos de Reparación Colectiva Étnica (SRC) priorizados en el marco de los Planes Integrales de Reparación Colectiva (PIRC). La resolución asignó un total de $2.699.754.261 a Empresas Sociales del Estado (ESE) de los departamentos de Bolívar, Cauca, Putumayo, Caldas y Chocó, con el propósito de fortalecer la ejecución de las acciones de rehabilitación psicosocial dirigidas a comunidades étnicas víctimas del conflicto armado.
La resolución prioriza 28 Sujetos de Reparación Colectiva Étnica, pertenecientes a comunidades indígenas y consejos comunitarios afrodescendientes de los departamentos de Bolívar, Cauca, Putumayo, Caldas y Chocó, cuyas acciones serán implementadas a través de las Empresas Sociales del Estado receptoras de los recursos.
Sujetos de Reparación Colectiva (SRC) Étnica priorizados mediante la Resolución 1070 de 2026. 
Departamento de Bolívar
• Consejo Comunitario Comunidades Negras Ma-Majarí Del Nispero De Angola. 
Departamento del Cauca
• Comunidad Santafro Representada por Consejo Comunitario Santafro. 
• Consejo Comunitario Afrocolombiano Quitacalzón. 
• Consejo Comunitario Negritudes de Yarumito. 
• Consejo Comunitario Brisas del Río Palo en representación de la comunidad negra de Brisas del Río Palo. 
• Consejo Comunitario Riveras del Río Palo. 
• Consejo Comunitario de Juan José Nieto. 
• Cabildo Indígena Nasa Kiwe Tekh Ksxaw. 
• Resguardo Indígena Páez Canoas. 
• Resguardo Indígena Nasa Guadualito. 
• Resguardo Indígena Nasa Munchique Los Tigres. 
• Resguardo Indígena Wejxia Kiwe Quintin Lame 
• Consejo Comunitario de la Cuenca del Río La Quebrada. 
• Resguardo Indígena La Concepción. 
• Consejo Comunitario Jagual La María. 
• Consejo Comunitario Vereda La Paila y Barrios del Municipio de Corinto, en representación de la Comunidad Negra de La Paila. 
• Consejo Comunitario Guengüé, en representación de la Comunidad Negra de Guengüé. 
Departamento de Putumayo
• Cabildo Indígena Inga de Colón. 
• Cabildo Kamëntsá Inga 
• Resguardo Kamëntsá Biyá de Sibundoy. 
• Cabildo Indígena de la Comunidad Inga de Santiago. 
• Cabildo Indígena Telar Luz del Amanecer. 
• Resguardo San Miguel De La Castellana
• Cabildo Inga De San Pedro
Departamento de Caldas
• Resguardo Indígena La Albania. 
• Resguardo Indígena Totumal. 
Departamento del Chocó
• Resguardo Embera Chogorodó Memba.
• Consejo Comunitario General del San Juan de Acadesan
Se espera avanzar con el giro de estos recursos asignados durante el tercer trimestre de 2026, con el fin de avanzar con la implementación correspondeinte de acciones en el marco de los PIRC.</t>
  </si>
  <si>
    <t>Según el avance cuantitativo la Dirección avanza con 2 nuevos Sujetos de Reparación Colectiva atendidos desde las acciones sectoriales en el PIRC lo que corresponde al 17% de la meta establecida para la vigencia 2026. Se evidencia un rezago acumulado de 12 Sujetos de Reparación Colectiva que no han sido atendidos desde las acciones sectoriales en el PIRC. Por lo anterior, considerando que se ha culminado el segundo trimestre de la vigencia 2026, esta situación genera una alerta sobre el cumplimiento de la meta al cierre de la vigencia, por lo que se requiere fortalecer las acciones de gestión, seguimiento y articulación institucional para acelerar la ejecución y cerrar la brecha identificada en los próximos periodos de reporte.</t>
  </si>
  <si>
    <t>6.1.1 Fin del coflicto.</t>
  </si>
  <si>
    <t>Fortalecer los servicios de Rehabiltación de la E.S.E para la atencion de las personas con discapacidad  firmantes del acuerdo de paz</t>
  </si>
  <si>
    <t xml:space="preserve">Actas, listados y soportes de Asistencias técnicas </t>
  </si>
  <si>
    <t>No. ESE con servicios de Rehabilitación fortalecidos</t>
  </si>
  <si>
    <t>Número de ESE con servicios de Rehabilitación fortalecidos</t>
  </si>
  <si>
    <t>Se desarrollaron actividades de fortalecimiento con las 14 ESE en alianza con el Proyecto de Cooperación Internacional SOCIEUX+, cuyo objetivo es fortalecer capacidades técnicas, administrativas y financieras para la implementación y sostenibilidad de los servicios, a fin de mejorar la gestión territorial en diálogo a la superación de barreras y acceso equitativo a la atención integral en salud, a través de los mecanismos de asesoría, cooperación, acompañamiento técnico.
Las actividades desarrolladas durante el 1 trimestre han sido:
Actividad 1 Caracterizar las barreras de atención en salud y rehabilitación funcional. En esta actividad participaron las ESE en la modalidad virtual y presencial en donde se diligenció una encuesta y entrevista para identificar cuáles han sido las barreras actitudinales, comunicativas, administrativas, físicas entre otras que experimenta la población firmante del acuerdo de paz para poder acceder a la atención en rehabilitación funcional específicamente en lo relacionado a la atención por fisioterapia y psicología. Esta caracterización de barreras se realizó con el liderazgo de dos expertos de cooperación internacional de la entidad SOCIEUX+.
Actividad 2 Crear una ruta de atención en salud y rehabilitación: A partir de la caracterización de las barreras realizadas en la actividad 1, se establecieron 8 sesiones de trabajo en la modalidad virtual, para el trabajo con diversos actores, dentro de los cuales las ESE participaron en dos sesiones. En dichas sesiones de trabajo se realizó diálogo para establecer cuál sería la mejor ruta de atención de las personas firmantes del acuerdo, teniendo en cuenta el marco del Sistema General de Seguridad Social en Salud de esta actividad queda planteada una hoja de ruta estratégica para facilitar el acceso a la atención en rehabilitación funcional. específicamente en lo relacionado a la atención por fisioterapia y psicología. Esta caracterización de barreras se realizó con el liderazgo de dos expertos de cooperación internacional de la entidad SOCIEUX+.</t>
  </si>
  <si>
    <t>De acuerdo con el reporte del trimestre, se logra la meta de fortalecer los servicios de Rehabiltación de 14 E.S.E para la atencion de las personas con discapacidad  firmantes del acuerdo de paz. Con ésto se cumple la meta establecida en la vigencia</t>
  </si>
  <si>
    <t>Se finaliza ejecución de Proyecto en junio de 2026 con el Cooperante SOCIEUX+ de la Unión Europea: denominado ‘Salud Sin Barreras, una apuesta por la Paz con dignidad', enfocada en el fortalecimiento de capacidades institucionales y la identificación de barreras de acceso, mediante asistencia técnica especializada. Con esta estrategia se desarrolló la última actividad de Fortalecimiento a las capacidades de los y las gerentes, y sus equipos de rehabilitación dirigida a 14 ESE, así como de la comunidad en materia de rehabilitación funcional mediante la implementación de seminarios en línea con participación y certificación de 43 actores institucionales y lideres comunitarios. Se tuvo proceso de acompañamiento técnico de dos (2) expertos internacionales de España expertos en discapacidad e inclusión social. De esta acción se cuenta con Caja de herramientas con presentaciones y un producto de comunicaciones que corresponde a la entrevista realizada a expertos.</t>
  </si>
  <si>
    <t>La meta de la vigencia 2026 se cumplio en el primer trimestre. Para este reporte la Dirección de ciudadanías, equidad y salud reporta acciones cualitativas de seguimiento mediante asistencias técnicas a ESE´S con servicios de Rehabilitación fortalecidos</t>
  </si>
  <si>
    <t>5. Convergencia regional.</t>
  </si>
  <si>
    <t>5.1 Fortalecimiento de vinculos con la poblacion colombiana en el exterior, e inclusión y protección de la poblacion migrante.</t>
  </si>
  <si>
    <t>5.1.2 Mecanismos de proteccón para la población migrante en transito, refugiados y con vivación de permanencia en el territoria nacional.</t>
  </si>
  <si>
    <t>Brindar acompañamiento psicosocial a la población migrante, población colombiana retornada y comunidades de acogida o receptoras en el marco del Conpes 4100 de 2022 (Línea No 1.2 del objetivo OE1 de la Matriz PAS del mencionado Conpes).</t>
  </si>
  <si>
    <t>Documentos y/o Resoluciones de asignación de recursos para la implementación de la estrategia de acompañamiento Psicosocial. Reportes con el número de personas que reciben acompañamiento psicosocial</t>
  </si>
  <si>
    <t xml:space="preserve">N° de personas migrantes, colombiano/as retornad/as y personas de las comunidades de acogida o receptoras que reciben acompañamiento psicosocial. </t>
  </si>
  <si>
    <t xml:space="preserve">N° de personas atendidas en el marco de la Estrategia de acompañamiento psicosocial para población migrante. 
</t>
  </si>
  <si>
    <t>En el marco de la asignación de recursos a través de las Resoluciones 1409 de 2025, se establecieron las Empresas Sociales del Estado para implementar la estrategia en departamentos y municipios priorizados, incluyendo territorios de Antioquia (600 beneficiarios), Arauca (716 beneficiarios), Cundinamarca (460 beneficiarios), Nariño (300 beneficiarios), Norte de Santander (3.020 beneficiarios), Valle del Cauca (1.900 beneficiarios), Vichada (400 beneficiarios), Santander (640 beneficiarios), para un total de 8.046 beneficiarios de la estrategia.
Para continuar con la implementación operativa de la estrategia, el Ministerio de Salud y Protección Social 
expidió la Resolución 2731 de 2025 de asignación de recursos, se definió una segunda destinación de $ 2.501.051.111, orientada a financiar la conformación de equipos psicosociales y el desarrollo de las distintas modalidades de acompañamiento (única, individual, grupal, familiar y comunitaria) en los departamentos de Putumayo, Valle de Cauca y Nariño; durante el primer trimestre se realizó la tranferencia de recursos a la ESE Hospital Universitario Departamental de Nariño, ESE Hospital Fronterizo la Dorada y ESE Hospital Isaías Duarte Cancino.</t>
  </si>
  <si>
    <t xml:space="preserve">De acuerdo con el reporte se logra 8.046 personas atendidas en el marco de la Estrategia de acompañamiento psicosocial para población migrante. El % de cumplimiento del trimestre respecto a la meta de la vigencia es en un 61%
</t>
  </si>
  <si>
    <t xml:space="preserve">Durante II trimestre, las ESEs que implementan la estrategia de acompañamiento psicosocial a poblacion migrantes solicitaron una segunda prorrogra para dar cumplimiento a las acciones establecidads en la resolución 1409 de 2025; por otra parte en el marco de la resolucion 2731 de 2025, se realizó la asignación del recurso por $2.501.051.111 a las ESEs, quienes se encuen tran adelantando la incorporación del recurso. 
Referente a la Resolución para asignación de recursos de la vigencia 2026, se avanzó en el proyecto de resolución y costeo; sin embargo se encuentra pendiente la modificación del plan de acción para adicionar $2.000.000.000 para un total de $4.200.000.000 a asignar para la implementacion de la estrategia de acompañamiento psicosocial a población migrante. </t>
  </si>
  <si>
    <t>La Dirección de Ciudadanias, equidad y salud no reporta avance en la ejecución de la  meta para el segundo trimestre situación que evidencia una brecha significativa en el cumplimiento esperado para la vigencia 2026. Asi mismo es importante mencionar que, se evidencia un rezago de 10.773 personas atendidas respecto a la meta programada para la estrategia de acompañamiento psicosocial a población migrante, por ende se genera una alerta de riesgo de incumplimiento, por lo que se recomienda implementar acciones correctivas y de seguimiento que permitan incrementar la cobertura de atención y cerrar la brecha identificada durante el resto de la vigencia.</t>
  </si>
  <si>
    <t>Fortalecer las capacidades tecnicas de las entidades territoriales para la implementacion de los lineamientos de atención integral en salud con enfoque diferencial dirigido a población migrante y población colombiana retornada.</t>
  </si>
  <si>
    <t>Entidades territoriales fortalecidas tecnicamente para la implementacion de lineamientos</t>
  </si>
  <si>
    <t>No. Entidades territoriales fortalecidas tecnicamente para la implementacion de lineamientos</t>
  </si>
  <si>
    <t>27.5%</t>
  </si>
  <si>
    <t xml:space="preserve">Entre enero y marzo del 2026, el Equipo de migración y salud realizó trece (13) asistencias técnicas dirigidas a once (11) Entidades Territoriales del orden departamental y distrital en el marco del Plan anual de Asistencias Técnicas de la Oficina de Promoción Social. A continuación, se describe el número y entidades territoriales que participaron en las tres modalidades de asistencia técnica:  
Dos (2) asistencias para el desarrollo de capacidades del talento humano: Putumayo en dos oportunidades, en el mes de febrero se realizó una asistencia dirigida al equipo de la Secretaría de Salud y en el mes de marzo una asistencia dirigida a la Empresa Social del Estado Hospital Fronterizo la Dorado, orientados a la implementación de la Estrategia de acompañamiento psicosocial.  
Una (1) asistencia para el desarrollo de capacidades del talento humano dirigida al departamento de Boyacá con el propósito de orientar al equipo técnico de migración y salud de la Entidad Territorial, la elaboración del plan de acción de la mesa técnica territorial de migración y salud.  
10 asistencias técnicas para desarrollar capacidades organizacionales, dirigidas a los departamentos de Vaupés, Magdalena, Boyacá, Bolívar, Quindío, Sucre, Cundinamarca, Tolima, Buenaventura y Caldas. Estas asistencias tuvieron como propósito brindar los lineamientos técnicos para la conformación de las mesas técnicas territoriales de migración y salud.  </t>
  </si>
  <si>
    <t>Según el reporte de la Dependencia en los avances cualitativos, se logra 11 Entidades territoriales fortalecidas tecnicamente para la implementacion de lineamientos de atención integral en salud con enfoque diferencial dirigido a población migrante y población colombiana retornada. El avance del trimestre respecto a la meta de la vigencia es de 27,5%</t>
  </si>
  <si>
    <t>Entre abril y junio del 2026, el Equipo de migración y salud realizó diecisiete (17) asistencias técnicas dirigidas a dieciséis (16) Entidades Territoriales del orden departamental y distrital en el marco fortalecimiento en lineamientos de migración y salud. Es importante destacar que, de las entidades territoriales fortalecidas, se beneficiaron 148 funcionarios de las direcciones locales de salud.</t>
  </si>
  <si>
    <t>Según el reporte de la Dependencia en los avances cualitativos, se logra 16 Entidades territoriales fortalecidas tecnicamente para la implementacion de lineamientos de atención integral en salud con enfoque diferencial dirigido a población migrante y población colombiana retornada. El avance del trimestre respecto a la meta de la vigencia es de 40%</t>
  </si>
  <si>
    <t>Se actualiza celda AV121- META REZAGADA 2024 y celda  AX 121 %DE CUMPLIMIENTO, teniendo en cuenta que se cumple la meta del rezago de la vigencia 2024. Liliana Corredor-OAPES</t>
  </si>
  <si>
    <t>Implementar las acciones del sector salud en  la Política Pública Nacional de Envejecimiento y Vejez, bajo el principio de corresponsabilidad individual, familiar, social y estatal.</t>
  </si>
  <si>
    <t>Informe sobre la implementación de la Política Pública Nacional de Envejecimiento y Vejez</t>
  </si>
  <si>
    <t xml:space="preserve">Informe anual de la implementación de la Política Pública Nacional de Envejecimiento y Vejez </t>
  </si>
  <si>
    <t>Informe de implementacion de la politica</t>
  </si>
  <si>
    <t>Durante el primer trimestre de 2026 se remitió al Ministerio de la Igualdad y la Equidad el informe correspondiente a los avances de las veintidós (22) acciones sectoriales a cargo del Ministerio de Salud y Protección Social; con lo cual, se da cumplimiento a la meta establecida en esta acción para esta vigencia</t>
  </si>
  <si>
    <t>De acuerdo con los avances cualitativos se logra el 100% de la meta con el informe de implementación de la política Nacional de Envejecimiento y Vejez, remitido al Ministerio de la Igualdad y la Equidad el informe correspondiente a los avances de las veintidós (22) acciones sectoriales a cargo del Ministerio de Salud y Protección Social</t>
  </si>
  <si>
    <t xml:space="preserve">Esta acción fue cumplida en el primer trimestre de la vigencia. </t>
  </si>
  <si>
    <t>Accion estrategica cumplida en el reporte del primer trimestre de la vigencia 2026</t>
  </si>
  <si>
    <t>7.2 Colombia igualitaria, diversa y libre de discriminación.</t>
  </si>
  <si>
    <t>7.2.1 Construcción de tejido social diverso, con garantia de derechos y sin discrimicón.</t>
  </si>
  <si>
    <t xml:space="preserve">Implementar las acciones del sector salud en la Política Pública Social para Habitantes de la Calle – PPSHC con el fin de garantizar la protección, el restablecimiento y la inclusión social de esta población. </t>
  </si>
  <si>
    <t>Informe de implementación de la política</t>
  </si>
  <si>
    <t>Informe anual de la implementación de la Política Pública Social para Habitantes de la Calle – PPSHC</t>
  </si>
  <si>
    <t>Durante el primer trimestre de 2026 se avanzó en la implementación de las acciones del sector salud en la PPSHC mediante la consolidación e inclusión de las acciones remitidas por las secretarías de salud territoriales para la formulación del componente de salud del Plan de Acción de la PPSHC; la estructuración técnica de un convenio para la elaboración de insumos del Modelo de Prevención y Atención Sociosanitaria para Personas en Riesgo o en Situación de Calle, a través de la elaboración del Anexo de Especificaciones Técnicas, el apoyo en la redacción de estudios previos y el análisis de costos; así como el fortalecimiento de instrumentos técnicos y de articulación interinstitucional para la implementación de la política. Por otra parte, se elaboró y remitió al Ministerio de Igualdad y Equidad una propuesta de lineamiento conjunto MinSalud–MinIgualdad para orientar la gestión intersectorial de casos de alta complejidad de personas en situación de calle a nivel territorial; se avanzó en el documento de orientaciones para la eliminación del estigma y la discriminación hacia esta población, para su aplicación en los servicios de salud; se realizaron aportes al proceso de actualización de la ficha de caracterización de población en situación de calle; y se participó en espacios técnicos relacionados con la revisión del Proyecto de Decreto de creación de la Comisión Intersectorial para el Desarrollo de la PPSHC, ambos procesos bajo la rectoría del MIE.</t>
  </si>
  <si>
    <t>La dependencia avanza en un 0,25 mediante la consolidación e inclusión de las acciones remitidas por las secretarías de salud territoriales para la formulación del componente de salud del Plan de Acción de la PPSHC, con un avance frente a la meta de la vigencia de 25%</t>
  </si>
  <si>
    <t>Se elaboró informe del avance alcanzado durante la vigencia 2025 en relación con el Plan Sectorial de Atención Integral en Salud a Personas Habitantes de la Calle, que formará parte del Plan Nacional de Atención Integral a la Personas Habitantes de la Calle (plan de acción) de la Política Pública Social para Habitantes de la calle 2022-2031.</t>
  </si>
  <si>
    <t>Según el avance cuantitativo y cualitativo la Dirección de ciudadanías, equidad y salud reporta un cumplimiento del 75%, logrando el cumplimiento total de la meta establecida para la vigencia 2026 mediante el Informe anual de implementación de la Política Pública Social para Habitantes de la Calle – PPSHC</t>
  </si>
  <si>
    <t xml:space="preserve">Reglamentar el funcionamiento de los servicios sociosanitarios para fortalecer la calidad de la atencion de poblacion vulnerable que los demanda.  </t>
  </si>
  <si>
    <t>Resolución con los estándares de funcionamiento de los centros de atención a personas mayores</t>
  </si>
  <si>
    <t>Actos administrativos de reglamentacion</t>
  </si>
  <si>
    <t xml:space="preserve">
Numero de Actos administrativos de reglamentacion
</t>
  </si>
  <si>
    <t>Como se mencionó durante el periodo de reporte 2025-4, actualmente se cuenta con la proyección de los 3 actos administrativos planteados en la meta de este indicador. En este sentido, para este periodo se avanzó con la socialización durante el Encuentro Nacional de referentes de envejecimiento y vejez (realizado el 24 de marzo de 2026), del proyecto de resolución "Por el cual se adoptan los lineamientos técncicos para el funcionamiento de los Centros Vida o Centros Día, se reglamenta el procedimiento administrativo sancionatorio, se derogan las resoluciones 024 de 2017 y 055 de 2018, y se establecen mecanismos de articulación para la promoción del buen trato, la prevención del maltrato y la atención a casos de maltrato en contra de las personas mayores", el cual se encuentra actualmente en proceso de solicitud de publicación para consulta ciudadana. Se espera que, durante el transcurso del segundo trimestre de la vigencia 2026, se pueda llevar a cabo la expedición de dos de de los 3 actos administrsativos y, posteriormente, la del tercer acto administrativo durante el transcurso del segundo semestre del 2026.
En este sentido, no se reporta avance respecto a la expedición de alguno de los 3 actos administrativos para este corte.</t>
  </si>
  <si>
    <t xml:space="preserve">Durante el mes de abril se socializó el proyecto de resolución “Por medio de la cual se adoptan los lineamientos para el funcionamiento de los Centros de Protección Social”, junto con su respectivo lineamiento y caja de herramientas. Estos documentos fueron revisados por la Defensoría del Pueblo, entidad que realizó importantes observaciones y aportes para su fortalecimiento. 
No obstante, en ese mismo mes, el equipo técnico conoció de manera no oficial que en el Congreso de la República cursaba un proyecto de ley orientado a modificar parcialmente las Leyes 1276 de 2009 y 1850 de 2017. En consideración a esta situación, se tomó la decisión de suspender temporalmente el trámite de los documentos con el fin de incorporar los posibles cambios normativos una vez fueran aprobados.
Posteriormente, el 1 de junio de 2026 entró en vigencia la Ley 2581 de 2026, “Por medio de la cual se modifican parcialmente las Leyes 1276 de 2009 y 1850 de 2017 y se dictan otras disposiciones”. En consecuencia, fue necesario ajustar los dos proyectos de resolución y sus respectivos lineamientos, correspondientes a los Centros Vida/Día y a los Centros de Protección Social.
Como resultado de este proceso, se avanza en la consolidación de un único Proyecto de Resolución denominado: “Por la cual se adoptan los lineamientos técnicos y operativos para el funcionamiento de las instituciones, programas y proyectos complementarios de atención a personas mayores, se reglamenta el procedimiento administrativo sancionatorio y se derogan las Resoluciones 024 de 2017 y 055 de 2018”, acompañado de su respectivo lineamiento y caja de herramientas.
De otra parte, en articulación con el Ministerio de Justicia y del derecho y en cumplimiento de la Ley 1850 de 2019 se elaboró el documento Lineamiento técnico y operativo para la implementación de la ruta de atención inmediata a personas mayores víctimas de maltrato en ambientes familiar e institucional, y orientaciones para la promoción del buen trato, la prevención del maltrato y el fortalecimiento de redes sociales de apoyo comunitario, sobre el cual se está revisando la pertinencia de que se adopte mediante resolución."
</t>
  </si>
  <si>
    <t>Al cierre del segundo trimestre de la vigencia 2026 la Dirección de ciudadanias, equeidad y salud no reporta avances en la ejecución de la acción estratégica. Adicionalmente, la meta cuatrienal de 3 actos administrativos de reglamentación presenta un rezago de 2,25, lo que evidencia un avance inferior al esperado y genera riesgo de incumplimiento. Se recomienda fortalecer la gestión técnica y administrativa requerida para la expedición de los actos reglamentarios pendientes y establecer mecanismos de seguimiento que permitan recuperar la ejecución</t>
  </si>
  <si>
    <t>7.1 El cambio es con las mujeres.</t>
  </si>
  <si>
    <t>7.1.1 Garantia de los derechos en salud plena para las mujeres.</t>
  </si>
  <si>
    <t xml:space="preserve">ODS 5. Igualdad de genero. </t>
  </si>
  <si>
    <t>Formular la política de salud para las mujeres que garantice el goce pleno de sus derechos, el fomento de la participación social y ciudadana.</t>
  </si>
  <si>
    <t>Documento Política Pública Salud Plena</t>
  </si>
  <si>
    <t>Politica de salud para las mujeres formuladas</t>
  </si>
  <si>
    <t>Una politica de salud para las mujeres formulada.</t>
  </si>
  <si>
    <t>Se coordina la presentación del documento técnico de la politica publica de salud plena para las mujeres, con la mesa funcional para transversalización del enfoque de género, con el fin de que las integrantes de las diferentes áreas de MSPS delegadas a este espacio realicen la revisión y aportes, y se avance en la aprobación final en el segundo semestre del año.</t>
  </si>
  <si>
    <t>La dependencia avanza en un 0,25 frente al documento de Política Pública Salud Plena, con un porcentaje de avance del 50% frente a la meta de vigencia</t>
  </si>
  <si>
    <t xml:space="preserve">En el segundo trimestre del año se realizó la socialización de los contenidos del documento técnico de la política pública de salud plena, en la seguunda sesión de la Mesa Funcional para la Transversalización del Enfoque de Género, adelantada en el mes de mayo, contando con la participación de las diferentes áreas de MSPS que conforman la mesa. Se espera avanzar con la realización de ajustes y publicación respectiva del documento de política durante el siguiente trimestre. </t>
  </si>
  <si>
    <t>Según lo reportado por la Dirección de ciudadanías, equidad y salud para el segundo trimestre avanza en un 0,1 frente al documento de Política Pública Salud Plena, con un porcentaje de avance del 10% frente a la meta de vigencia mediante la socialización de los contenidos del documento técnico de la política pública de salud plena</t>
  </si>
  <si>
    <t>MINISTERIO DE SALUD Y PROTECCIÓN SOCIAL - DIRECCIÓN ESTRATÉGICA DE TECNOLOGÍA DE LA INFORMACIÓN</t>
  </si>
  <si>
    <t>DIRECCIÓN ESTRATÉGICA DE TECNOLOGÍA DE LA INFORMACIÓN</t>
  </si>
  <si>
    <t>Diseño, desarrollo y puesta en operación del sistema nacional de información y banco de datos del Sector Salud y Protección Social</t>
  </si>
  <si>
    <t>Ssistema unificado de información en salud en operación</t>
  </si>
  <si>
    <t>Sistema nacional de información y banco de datos del Sector Salud y Protección Social desarrollado e implementado</t>
  </si>
  <si>
    <t>(No de acciones realizadas/No de acciones programadas)*100</t>
  </si>
  <si>
    <t xml:space="preserve"> Fortalecimiento y sostenibilidad del mecanismo de interoperabilidad del sistema de información en salud único e interoperable, con mejoras y aumento en su capacidad para la entrada de prestadores de servicios a salud, en cumplimiento de la Resolución 1888 de 2025. Se realizaron mejoras y actualizaciones a la guía de implementación para su operación y se avanzó en el diseño y prueba de un mecanismo de integración que permitirá a los aplicativos misionales recibir información en formato estándar del sector salud, ajustado a sus capacidades y necesidades. Se socializó el funcionamiento con los equipos de Mipres y SIPE, quienes actualmente avanzan en la puesta en marcha de esta integración. 
En inteligencia artificial, se desarrolló una prueba piloto de la Plataforma de Escucha Social, basada en técnicas de machine learning para monitorear y analizar información pública de redes sociales y medios digitales, con el fin de identificar tendencias y percepciones relevantes en el sector salud. Paralelamente, se inició el diseño y se realizaron pruebas funcionales para implementar el Sistema de Inteligencia Artificial del MSPS, orientado a centralizar y explotar información estratégica mediante analítica avanzada y agentes inteligentes. En lineamientos de gobernanza,  se estructuraron las versiones de trabajo del Modelo de Gobernanza y la matriz del Catálogo de Datos, consolidando políticas de calidad e intercambio de información, y, en seguridad digital, se avanza en los estudios previos para establecer el marco de gobernanza de seguridad de la información, la arquitectura de seguridad y el modelo de gestión de riesgos e incidentes. Respecto a la historia clínica electrónica interoperable, se reportan 67 IPS de 57 municipios con Resumen Digital de Atención y 342 IPS de 171 municipios en ambiente de pruebas y, se brindó asistencia técnica en 15 departamentos y el Distrito Capital. En incapacidades, se cuenta con las especificaciones técnicas para interoperar con la historia clínica electrónica y se desarrolló un mecanismo de captura de información de consulta externa para el envío de información al RDA con información de incapacidades y se especificó el  modelo de arquitectura de interoperabilidad. En el sistema integrado de información de Atención Primaria en Salud, se avanza en el desarrollo de nuevas funcionalidades y fueron puestos en producción el módulo de Programa de Atención Psicosocial y Salud Integral a Víctimas - PAPSIVI . Se realizaron mejoras a los aplicativos en operación y, se garantizó la disposición permanente de linformación.</t>
  </si>
  <si>
    <t>M. Cristina Cruz</t>
  </si>
  <si>
    <t>De acuerdo con la información de la dependencia, en el trimestre I de 20026 se ha avanzado en la meta un 24%. Se recomienda que se siga trabajando en las acciones correspondientes, para el logro de la programación para el final de la vigencia.</t>
  </si>
  <si>
    <t>Sostenibilidad y mejoras continuas al mecanismo de interoperabilidad, con ajustes para ejercicios de analítica de datos, tablero de control, se incluyó en la guía de implementación el tema de gestión framacéutica; desarrollado, en alistamiento para entrar en producción la intereroperabilidad del sistema integrado de atención primaria en salud (SI-APS) con la Historia Clinica Electrónica para el envío de información  a la plataforma,  en interoperabilidad con el sistema de información de incapacidades, se cuenta con una versión para el desarrollo y cargue de información desde IHCE en la base de datos del SIPE, con estructuras de intercambio con la definición de variables y contenido; se avanza en la consolidación del  Centro Digital de Conocimiento (CDC) mediante la construcción de la primera fase del Sistema de Inteligencia en Salud (SIS), que articula datos, analítica avanzada e inteligencia artificial y, se cuenta con la versión para aprobación del modelo de gobernanza de datos.   En la interoperabilidad de la Historia Clinica Electrónica,  más de 900 prestadores de salud públicos y privados y de 3.133 sedes interoperando, con más de 11 millones de Resúmenes Digitales de Atención (RDA) interoperando con el Ministerio, correspondientes a más de 4 millones de pacientes a nivel nacional; así mmso se elaboró el proyecto de Resolución ara la implementación de los RDA de entrega de medicamentos y procedimientos ambulatorios en el mecanismo IHCE , el cual se encuentra en trámite interno para su expedición. En SI-APS, se  realizó la interoperabilidad con PAPSIVI, Gestantes y PAIweb,   fue puesto en producción el módulo de de Identificación poblacional Versión 2 y se implementó la fase 1 del módulo de Eventos de Interés de Salud Pública - EISP. Se realizaron mejoras a los aplicativos en operación y, se garantizó la disposición permanente de información</t>
  </si>
  <si>
    <t>De acuerdo con la información de la dependencia, en el trimestre II de 20026 se ha avanzado en la meta un 22.65%. Se recomienda que se siga trabajando en las acciones correspondientes, para el logro de la programación para el final de la vigencia.</t>
  </si>
  <si>
    <t>Fortalecer los procesos de cualificación y gestión del talento humano requerido para la atención en los servicios farmacéuticos</t>
  </si>
  <si>
    <t>Documento de definición de ruta, Resolución 001444 de 2025 expedida</t>
  </si>
  <si>
    <t>Definición de la ruta para certificacion del Talento Humano para la atención en servicios farmaceúticos</t>
  </si>
  <si>
    <t>Un documento de Definición de la ruta para certificacion del Talento Humano para la atención en servicios farmaceúticos</t>
  </si>
  <si>
    <t xml:space="preserve">De acuerdo con lo reportado en 2025, esta meta fue cumplida y lo correspondiente a la Resolución de 1444 le corresponde a la  Dirección de Desarrollo del Talento Humano en Salud </t>
  </si>
  <si>
    <t>El indicador no presenta meta programada para 2026. La Dirección informa que la meta fue cumplida previamente y que lo relacionado con la Resolución 1444 de 2025 corresponde a la Dirección de Desarrollo del Talento Humano en Salud. Se valida el ajuste del acumulado cuatrienal a 1 de 1, equivalente al 100%, evitando duplicidad en el cumplimiento del indicador. Se recomienda conservar la trazabilidad del soporte que acredita el cumplimiento de la ruta de certificación y mantener cualquier gestión posterior como seguimiento complementario, sin registrar un nuevo cumplimiento.</t>
  </si>
  <si>
    <t>De acuerdo con lo reportado en 2025, esta meta fue cumplida y lo correspondiente a la Resolución de 1444 le corresponde a la  Dirección de Desarrollo del Talento Humano en Salud  y no se presentan gestiones adicionales.</t>
  </si>
  <si>
    <t>El indicador no presenta meta programada para 2026 y no se reportan gestiones adicionales para el corte. Por tanto, no se registra avance físico adicional en la vigencia. Se mantiene el acumulado cuatrienal en 1 de 1, equivalente al 100 %, y se precisa que las gestiones posteriores sobre la Resolución 1444 de 2025 corresponden a la Dirección de Desarrollo del Talento Humano en Salud</t>
  </si>
  <si>
    <t>MINISTERIO DE SALUD Y PROTECCIÓN SOCIAL - FONDO NACIONAL DE ESTUPEFACIENTES</t>
  </si>
  <si>
    <t xml:space="preserve">FONDO NACIONAL DE ESTUPEFACIENTES </t>
  </si>
  <si>
    <t>Establecer iniciativas que permitan mejorar la soberanía sanitaria  en el marco de la misionalidad del Fondo Nacional de Estupefacientes -FNE-, a partir de su implementación y conforme a los medicamentos monopolio del Estado, sustancias fiscalizadas y/o las que se determinen.</t>
  </si>
  <si>
    <t>Iniciativas de soberanía sanitaria conforme a los medicamentos monopolio del estado</t>
  </si>
  <si>
    <t>Número de iniciativas formuladas para garantizar la soberanía sanitaria que cuentan con apoyo técnico – administrativo del FNE para su desarrollo</t>
  </si>
  <si>
    <t>(Número de iniciativas de soberanía sanitaria que recibieron apoyo técnico administrativo del FNE / Número total de iniciativas de soberanía sanitaria programadas en el año) × 100</t>
  </si>
  <si>
    <t xml:space="preserve">El Fondo Nacional de Estupefacientes continuó desarrollando actividades de apoyo técnico para la estructuración y futura ejecución del proyecto de investigación para la producción de API de Morfina HCL mediante la transformación de latex de amapola, en conjunto con la Universidad del Cauca. Durante el mes de marzo se adelantó una mesa de trabajo conjunta para evaluar la reformulación de los documentos técnicos de propuesta y presupuesto para financiación. De otro lado, en concordancia con la misionalidad del FNE y a fin de garantizar la disponibilidad de medicamentos monopolio del Estado en condiones de calidad, se formuló un proyecto de inversión que pretende la reformulación y actualización de los procesos de fabricación de los medicamentos de los cuales cuenta con registro , además de la inclusión de nuevos oferentes para la maquila. Lo anterior, a fin de garantizar la soberanía sanitaria y farmaceutica del país. Esta propuesta cuenta con documento técnico y fue presentado en Consejo de Administración del FNE. </t>
  </si>
  <si>
    <t>Kenny Mercedes Canencio Rodríguez</t>
  </si>
  <si>
    <t>El avance físico reportado por el Fondo Nacional de Estupefacientes corresponde al 10%, equivalente al 25% de cumplimiento frente a la meta programada para la vigencia 2026. La descripción evidencia actividades de apoyo técnico-administrativo a iniciativas de soberanía sanitaria, relacionadas con la estructuración del proyecto de investigación para la producción de API de Morfina HCL y la formulación de un proyecto de inversión para fortalecer la fabricación de medicamentos monopolio del Estado. El reporte es coherente con el indicador y con el avance esperado para el primer trimestre. Se recomienda mantener la trazabilidad de los soportes técnicos,</t>
  </si>
  <si>
    <t>Durante el periodo objeto de seguimiento se desarrollaron actividades tendientes al fortalecimiento de los procesos de soberanía sanitaria y farmacéutica del país. Lo anterior a partir de la formulación de un proyecto de inversión presentado ante el consejo de administración del FNE y el DNP, a través del cual se pretende la reformulación de los medicamentos monopolio del Estado de manufactura nacional, la incursión de fabricantes alternos y nuevos laboratorios para la importación de producto terminado y materias primas requeridas. De igual manera, la entidad a continuado en el proceso de apoyo técnico a la Universidad del Cauca para la presentación e inicio de ejecución de la propuesta de investigación tendiente a determinar las caracteristicas de cultivos de amapola existentes en el departamento del Cauca como ingrediente para la producción de materia prima de morfina. Es de mencionar que, la Universidad a avanzado con el departamento en la generación de espacios de concertación para dar inicio  a la fase de recolección inicial de muestras, por lo cualel FNE a participado además en el trámite de autorización para la investigación.</t>
  </si>
  <si>
    <t xml:space="preserve">Kenny Canencio </t>
  </si>
  <si>
    <t>El avance reportado es consistente con el indicador y con la meta de la vigencia. El 15 % registrado en el segundo trimestre, acumulado con el 10 % del primer trimestre, corresponde a un avance de vigencia de 25 % frente a la meta anual de 40 %, equivalente al 63 %. Se recomienda conservar soportes técnicos, actas, documentos de formulación, constancias de presentación y autorizaciones que respalden el avance.</t>
  </si>
  <si>
    <t>Monica Kelly Camacho.   11-07-2025</t>
  </si>
  <si>
    <t>MINISTERIO DE SALUD Y PROTECCIÓN SOCIAL - OAPES</t>
  </si>
  <si>
    <t>OFICINA ASESORA DE PLANEACIÓN Y ESTUDIOS SECTORIALES</t>
  </si>
  <si>
    <t>Todas las dimensiones</t>
  </si>
  <si>
    <t>Todas las politicas</t>
  </si>
  <si>
    <t>Establecer y socializar los lineamientos para la Formulación e Implementación del Plan de Fortalecimiento y Mantenimiento del Modelo Integrado de Planeación y Gestión MIPG del Ministerio de Salud y Protección Social y sus entidades adscritas.</t>
  </si>
  <si>
    <t>Documentos socializacón lineamientos elaborado y socializado</t>
  </si>
  <si>
    <t>Documento presentacion de  los lineamientos elaborado y socializado</t>
  </si>
  <si>
    <t xml:space="preserve">Numero de documento de presentacion de  los lineamientos elaborado y socializado </t>
  </si>
  <si>
    <t>0.75</t>
  </si>
  <si>
    <t xml:space="preserve">Durante el primer trimestre de la vigencia 2026, se socializaron los lineamientos y recomendaciones para el reporte FURAG 2025 a las entidades adscritas y las dependencias del Ministerio de Salud y Protección Social. En este sentido, en el primer trimestre de la vigencia 2026 se avanzó con el alistamiento de información para el reporte FURAG 2025 por parte de las entidades adscritas y las dependencias del Ministerio.  
A su vez, en febrero se emitieron los oficios con lineamientos y recomendaciones para el reporte del FURAG 2025, dirigidos a las Entidades Adscritas.
De igual manera, mediante memorando radicado No. 2026122000046243, expedido en el mes de enero, se solicitó a los líderes e intervinientes de las políticas de gestión y desempeño del Ministerio de Salud y Protección Social la formulación de los planes de fortalecimiento y mantenimiento MIPG. Dichos planes fueron formulados en el primer trimestre de la vigencia 2026.
Respecto a los lineamientos para la Formulación de los Planes de Fortalecimiento y mantenimiento MIPG vigencia 2026 de las entidades adscritas, se avanzó con el  proyecto de oficio y está previsto enviarlo para el segundo trimestre del 2026, una vez se realice el reporte del formulario FURAG 2025 por parte de las entidades adscritas, teniendo en cuenta que este reporte es insumo para la formulación. 
En conclusión, durante el primer trimestre se establecieron y socializaron los lineamientos y recomendaciones para la formulación de los Planes de Fortalecimiento y Mantenimiento del Modelo Integrado de Planeación y Gestión MIPG del Ministerio de Salud y Protección Social y se avanzó en la formulación de dichos planes.
Respecto a los lineamientos para la formulación de los Planes de Fortalecimiento y Mantenimiento del Modelo Integrado de Planeación y Gestión MIPG de las entidades adscritas, esta actividad está prevista para realizarse en el II Trimestre.
</t>
  </si>
  <si>
    <t>Carlos Fabián Meneses Paez</t>
  </si>
  <si>
    <t>Teniendo en cuenta la informacion reportada por la dependencia se evidencia un avance en el primer trimestre del 75%, se recomienda continuar con las actividades propias para que su cumplimiento sea del 100% en la vigencia 2026.</t>
  </si>
  <si>
    <t>0.25</t>
  </si>
  <si>
    <t>Para el segundo trimestre de la vigencia 2026, se expidieron los lineamientos para la formulacuión de los planes de fortalecimiento y mantenimiento MIPG de las entidades adscritas. Lo anterior, teniendo en cuenta el proceso que se viene adelantando para fortalecer las políticas de gestión y desempeño que integran el Modelo Integrado de Planeación y Gestión (MIPG), y con el propósito de mejorar el desempeño institucional de las entidades adscritas al Sector Salud y Protección Social.</t>
  </si>
  <si>
    <t>Carlos Fabian Meneses Paez</t>
  </si>
  <si>
    <t>Segun la informacion que reporta la dependencia se evidencia un avance de 0,25, que  equivale al 25%, donde se completa el cumplimiento de la meta para esta vigencia.</t>
  </si>
  <si>
    <t xml:space="preserve">Realizar seguimiento a la formulacion e implementación de los Planes de Fortalecimiento y Mantenimiento del Modelo Integrado de Planeación y Gestión MIPG del Ministerio de Salud y Protección Social y sus entidades adscritas. </t>
  </si>
  <si>
    <t>Matriz Plan de Fortalecimiento y Mantenimiento MIPG</t>
  </si>
  <si>
    <t>Seguimientos a la formulacion e implementación de los Planes de Fortalecimiento y Mantenimiento del Modelo Integrado de Planeación y Gestión MIPG</t>
  </si>
  <si>
    <t>(Numero de seguimientos ejecutados/Numero de seguimientos programados)</t>
  </si>
  <si>
    <t xml:space="preserve">Durante el primer (I) Trimestre de la vigencia 2026, se realizó seguimiento a la formulación de los Planes de Fortalecimiento y Mantenimiento MIPG del Ministerio de Salud y Protección Social, en este sentido mediante memorando radicado 2026122000046243, expedido en el mes de enero, se solicitó a los líderes e intervinientes de las políticas de gestión y desempeño del Ministerio de Salud y Protección Social la formulación de dichos planes los cuales fueron formulados en el primer trimestre de la vigencia 2026. El seguimiento a la implementación se realizará en el segundo (II) trimestre.
Respecto a la formulación e implementación de los Planes de Fortalecimiento y Mantenimiento del Modelo Integrado de Planeación y Gestión MIPG de las entidades adscritas, está prevista para realizarse en el II Trimestre de 2026.
</t>
  </si>
  <si>
    <t>Teniendo en cuenta la informacion reportada por la dependencia se evidencia un avance en el primer trimestre del 25%, se recomienda continuar con las actividades propias para que su cumplimiento sea del 100% en la vigencia 2026.</t>
  </si>
  <si>
    <t>Durante el segundo trimestre de la vigencia 2026, se realizo seguimiento mediante el Memorando No. 2026122000167993, con asunto "Solicitud de monitoreo I trimestre 2026 – Planes de Fortalecimiento y Mantenimiento de las Políticas de Gestión y Desempeño MIPG 2026", se solicitó a los líderes e intervinientes de las políticas realizar el reporte correspondiente al seguimiento del primer trimestre de 2026.
Como resultado del monitoreo, el Ministerio de Salud y Protección Social alcanzó un cumplimiento del 100 % de las acciones programadas para el primer trimestre de 2026, lo que evidencia el compromiso institucional con la mejora continua y el fortalecimiento de la gestión pública. 
Finalmente, se informa que el monitoreo con corte al 30 de junio de 2026 será reportado en el informe correspondiente al tercer trimestre, de conformidad con el cronograma y los cortes de seguimiento establecidos para el monitoreo del plan. 
Respecto a las entidades adscritas. durante el segundo trimestre se solicito la formulacuión de los planes de fortalecimiento y mantenimiento MIPG de las entidades adscritas. Lo anterior, teniendo en cuenta el proceso que se viene adelantando para fortalecer las políticas de gestión y desempeño que integran el Modelo Integrado de Planeación y Gestión (MIPG), y con el propósito de mejorar el desempeño institucional de las entidades adscritas al Sector Salud y Protección Social.</t>
  </si>
  <si>
    <t>Segun la informacion que reporta la dependencia se evidencia un avance de 1 seguimiento, que  equivale al 25%,  de avance  en este trimestre en el cumplimiento de la meta.</t>
  </si>
  <si>
    <t>MINISTERIO DE SALUD Y PROTECCIÓN SOCIAL - SECRETARIA GENERAL</t>
  </si>
  <si>
    <t>SECRETARIA GENERAL</t>
  </si>
  <si>
    <t>Acompañar y expedir concepto y/o lineamientos y/o  autorizaciones en marco del proceso de modernización institucional de las entidades adscritas al MSPS  acorde a las funciones y responsabilidades misionales y las exigencias del Plan Nacional de Desarrollo – PND.</t>
  </si>
  <si>
    <t>Documento Técnico del rediseño</t>
  </si>
  <si>
    <t>Concepto y/autorizaciones proceso de modernización institucional.</t>
  </si>
  <si>
    <t>(Conceptos y/o lineamientos y/o autorizaciones para el proceso de modernización institucional de las entidades adscritas al MSPS  expedidos / Conceptos y/o lineamientos y/o autorizaciones para el proceso de modernización institucional de las entidades adscritas al MSPS  solicitados) *100</t>
  </si>
  <si>
    <t xml:space="preserve">Durante el primer trimestre del 2026 el equipo de Rediseño Institucional se encargó de ajustar, validar y entegar el manual de funciones, contemplando el ajuste de dos grados (a los cargos que aplicara). Durante esta etapa se hizo revisión y validación de las fichas actuales y nuevas con las dependencias del ministerio. En cuanto a gestión del cambio, se estructuró el plan de acción y el cronograma para la etapa de implementación. </t>
  </si>
  <si>
    <t>Edgar Gonzalez Salas</t>
  </si>
  <si>
    <t xml:space="preserve">De acuerdo a la infomación reportada por la dependencia, </t>
  </si>
  <si>
    <t>Durante el segundo trimestre de 2026 se culminó en su totalidad el proceso de rediseño institucional del Ministerio de Salud y Protección Social, consolidando y finalizando las actividades previstas para su implementación. Como resultado del proceso, se realizó la entrega del Manual Específico de Funciones, Requisitos y Competencias Laborales y Comportamentales de los Empleos de la Planta de Personal del Ministerio de Salud y Protección Social, adoptado mediante la Resolución 905 de 2026, “Por la cual se establece el Manual de Funciones, Requisitos y Competencias Laborales y Comportamentales de los Empleos de la Planta de Personal del Ministerio de Salud y Protección Social”.
Con la expedición y entrega del Manual de Funciones se dio cierre a las actividades propias del proceso de rediseño institucional, culminando así esta etapa del proyecto. Posteriormente, el equipo encargado del rediseño ha continuado brindando acompañamiento técnico y apoyo a la Subdirección de Gestión del Talento Humano en las actividades relacionadas con el proceso de provisión transitoria de empleos mediante encargo, particularmente en la revisión y verificación de requisitos de los servidores interesados, de conformidad con el nuevo Manual de Funciones y la normativa aplicable.</t>
  </si>
  <si>
    <t>Diana Marcela Hernández Morales</t>
  </si>
  <si>
    <t xml:space="preserve">SANATORIO AGUA DE DIOS </t>
  </si>
  <si>
    <t xml:space="preserve">7. Actores diferenciales para el cambio </t>
  </si>
  <si>
    <t>Fortalecer la humanización en los servicios a partir de la implementación de estrategias de atención con enfoque diferencial por orientación sexual e identidades de género diversas para la atención integral de las personas LGBTIQ</t>
  </si>
  <si>
    <t xml:space="preserve">Informe de avance el No. de lineamientos implementados </t>
  </si>
  <si>
    <t>Porcentaje de cumplimiento del plan de acción para la implementación de las políticas de atención con enfoque diferencial y humanización</t>
  </si>
  <si>
    <t>(Número de actividades ejecutadas del plan de acción para la implementación de las políticas de atención con enfoque diferencial y humanización / Total de actividades programadas en el plan de acción) × 100</t>
  </si>
  <si>
    <t>El Sanatorio de Agua de Dios E.S.E. ha documentado, socializado e implementado las políticas de Atención con Enfoque Diferencial y de Humanización, mediante las cuales se promueve la superación del enfoque binario hombre–mujer, se reconoce la diversidad y se garantiza una atención inclusiva, respetuosa y centrada en las particularidades de cada persona. Su implementación se ha desarrollado a través de un plan de acción con actividades programadas para asegurar su ejecución efectiva, alcanzándose a la fecha el 100 % de cumplimiento de la meta proyectada para el cuatrienio en relación con ambas políticas. No obstante, anualmente se continúan programando acciones orientadas a fortalecer su despliegue, teniendo como pilares la autoevaluación y la capacitación permanente de los colaboradores, usuarios y demás partes interesadas.
En consecuencia, la meta establecida para esta estrategia en el Plan Estratégico 2023–2026 fue cumplida en el último trimestre de 2024. Por tal motivo, en el seguimiento correspondiente al cuarto trimestre de 2025 no se registra información en el campo “Resultado Cuantitativo del Trimestre” ni en el campo “Porcentaje (%) de Cumplimiento del Trimestre”, dejando en este último la casilla en blanco y efectuando la justificación respectiva en la descripción de los avances, toda vez que la meta del cuatrienio ya fue alcanzada.</t>
  </si>
  <si>
    <t>Jonhatan Elizalde Quintero</t>
  </si>
  <si>
    <t xml:space="preserve">De acuerdo con la información reportada, el Sanatorio Agua de Dios cumplió la meta establecida para el cuatrienio en el último trimestre de la vigencia 2024. Sin embargo, se resalta que anualmente se programan acciones orientadas a fortalecer el despliegue en Atención con Enfoque Diferencial y de Humanización, sustentadas en la autoevaluación y la capacitación permanente de colaboradores, usuarios y demás partes interesadas.
</t>
  </si>
  <si>
    <t xml:space="preserve">El Sanatorio de Agua de Dios E.S.E. ha documentado, socializado e implementado las políticas de Atención con Enfoque Diferencial y de Humanización, mediante las cuales se promueve la superación del enfoque binario hombre–mujer, se reconoce la diversidad y se garantiza una atención inclusiva, respetuosa y centrada en las particularidades de cada persona. Su implementación se ha desarrollado a través de un plan de acción con actividades programadas para asegurar su ejecución efectiva, alcanzándose a la fecha el 100 % de cumplimiento de la meta proyectada para el cuatrienio en relación con ambas políticas. No obstante, anualmente se continúan programando acciones orientadas a fortalecer su despliegue, teniendo como pilares la autoevaluación y la capacitación permanente de los colaboradores, usuarios y demás partes interesadas.
En consecuencia, la meta establecida para esta estrategia en el Plan Estratégico 2023–2026 fue cumplida en el último trimestre de 2024. Por tal motivo, en el seguimiento correspondiente al segundo trimestre de 2026 no se registra información en el campo “Resultado Cuantitativo del Trimestre” ni en el campo “Porcentaje (%) de Cumplimiento del Trimestre”, dejando en este último la casilla en blanco y efectuando la justificación respectiva en la descripción de los avances, toda vez que la meta del cuatrienio ya fue alcanzada.
</t>
  </si>
  <si>
    <t>De acuerdo con la información reportada, el Sanatorio Agua de Dios cumplió la meta establecida para el cuatrienio en el último trimestre de la vigencia 2024. Sin embargo, se resalta que anualmente se programan acciones orientadas a fortalecer el despliegue en Atención con Enfoque Diferencial y de Humanización, sustentadas en la autoevaluación y la capacitación permanente de colaboradores, usuarios y demás partes interesadas.</t>
  </si>
  <si>
    <t>Ana Rodriguez  07-07-2025</t>
  </si>
  <si>
    <t>4. Transformación productiva, internacionalización y acción climática</t>
  </si>
  <si>
    <t>4.1 Transicion energetica justa, segura, confiable y eficiente.</t>
  </si>
  <si>
    <t>4.1.1 Transformación energetica justa, basada en el respecto a la naturaleza, la justicia social y la soberania con seguridad, confiabilidad y eficiencia.</t>
  </si>
  <si>
    <t>ODS 7. Energía asequible y no contaminante</t>
  </si>
  <si>
    <t>Contribuir en la eficiencia en el uso de recursos y mitigación de impacto ambiental con la implementación de un proyecto para la transición de energias limpias para el abastecimiento energetico en la sede del Hospital Herrera Restrepo perteneciente al Sanatorio de Agua de Dios E.S.E.</t>
  </si>
  <si>
    <t xml:space="preserve">Documento del proyecto </t>
  </si>
  <si>
    <t>Formulación o gestión de proyecto para la transición al uso de energías limpias.</t>
  </si>
  <si>
    <t>Número de proyectos formulados o gestionados, orientados a la transición al uso de energías limpias, durante el periodo evaluado.</t>
  </si>
  <si>
    <t>El Sanatorio de Agua de Dios E.S.E., con el apoyo del Ministerio de Minas y Energía y del Fondo de Energías No Convencionales y Gestión Eficiente de la Energía (FENOGE), ejecutó el Proyecto de Implementación de Soluciones Energéticas Integrales (SEI) en el Hospital Herrera Restrepo, orientado a fortalecer la transición institucional hacia el uso de energías limpias y a mejorar la eficiencia energética. En el marco de este proyecto se instaló un sistema fotovoltaico conformado por 223 módulos solares TSM-665DEG21C.20 (Vertex), con una capacidad de generación de hasta 117,04 kilovatios; adicionalmente, se efectuó el reemplazo de equipos de aire acondicionado, neveras y luminarias, contribuyendo a la reducción del consumo eléctrico y al uso más eficiente de la energía en la entidad.
En consecuencia, la meta establecida para esta estrategia en el Plan Estratégico 2023–2026 fue cumplida en el último trimestre de 2024. Por tal motivo, en el seguimiento correspondiente al cuarto trimestre de 2025 no se registra información en el campo “Resultado Cuantitativo del Trimestre” ni en el campo “Porcentaje (%) de Cumplimiento del Trimestre”, dejando este último en blanco e incorporando la respectiva justificación en la descripción de los avances, dado que la meta del cuatrienio ya fue alcanzada.</t>
  </si>
  <si>
    <t>De acuerdo con la información reportada, el Sanatorio Agua de Dios cumplió la meta establecida para el cuatrienio en el último trimestre de la vigencia 2024. Sin embargo, en el registro consignado en la columna “Descripción de avance” (columna AB), la entidad detalla cada una de las acciones que permitieron dar cumplimiento a este indicador.</t>
  </si>
  <si>
    <t xml:space="preserve">El Sanatorio de Agua de Dios E.S.E., con el apoyo del Ministerio de Minas y Energía y del Fondo de Energías No Convencionales y Gestión Eficiente de la Energía (FENOGE), ejecutó el Proyecto de Implementación de Soluciones Energéticas Integrales (SEI) en el Hospital Herrera Restrepo, orientado a fortalecer la transición institucional hacia el uso de energías limpias y a mejorar la eficiencia energética. En el marco de este proyecto se instaló un sistema fotovoltaico conformado por 223 módulos solares TSM-665DEG21C.20 (Vertex), con una capacidad de generación de hasta 117,04 kilovatios; adicionalmente, se efectuó el reemplazo de equipos de aire acondicionado, neveras y luminarias, contribuyendo a la reducción del consumo eléctrico y al uso más eficiente de la energía en la entidad.
En consecuencia, la meta establecida para esta estrategia en el Plan Estratégico 2023–2026 fue cumplida en el último trimestre de 2024. Por tal motivo, en el seguimiento correspondiente al segundo trimestre de 2026 no se registra información en el campo “Resultado Cuantitativo del Trimestre” ni en el campo “Porcentaje (%) de Cumplimiento del Trimestre”, dejando este último en blanco e incorporando la respectiva justificación en la descripción de los avances, dado que la meta del cuatrienio ya fue alcanzada.
</t>
  </si>
  <si>
    <t xml:space="preserve">Informe de implementación del proyecto </t>
  </si>
  <si>
    <t>Porcentaje de implementación del proyecto para la transición al uso de energías limpias.</t>
  </si>
  <si>
    <t>(Número de actividades implementadas del proyecto para la transición al uso de energías limpias / Total de actividades programadas en el proyecto) × 100</t>
  </si>
  <si>
    <t>≥50%</t>
  </si>
  <si>
    <t>De acuerdo con la información reportada, el Sanatorio Agua de Dios cumplió la meta establecida para el cuatrienio en el último trimestre de la vigencia 2024. Sin embargo, en el registro consignado en la columna “Descripción de avance” , la entidad detalla cada una de las acciones que permitieron dar cumplimiento a este indicador.</t>
  </si>
  <si>
    <t>Fortalecer la gestión financiera a través de la implementación de acciones que permitan mantener la sostenibilidad de la ESE Sanatorio de Agua de Dios</t>
  </si>
  <si>
    <t xml:space="preserve">Certificado del area financera </t>
  </si>
  <si>
    <t>Porcentaje de apalancamiento del presupuesto con recursos propios</t>
  </si>
  <si>
    <t>(Valor de los recursos propios recaudados / Valor total del presupuesto de ingresos aprobado) * 100</t>
  </si>
  <si>
    <t>La medición del porcentaje de apalancamiento del presupuesto con recursos propios tiene una frecuencia anual; por tanto, su cálculo se realiza únicamente al cierre de la vigencia fiscal. En consecuencia, durante el presente trimestre no se registra información para este indicador, y su resultado será reportado en el informe de seguimiento correspondiente al cuarto trimestre de 2026.</t>
  </si>
  <si>
    <t>Respecto al reporte de este indicador, teniendo en cuenta que el resultado se obtiene a partir de la ejecución presupuestal del mes de diciembre de 2026, el resultado a este indicador por parte de la entidad se presentará en el cuarto trimestre de la vigencia 2026, según la información suministrada por el Sanatorio Agua de Dios.</t>
  </si>
  <si>
    <t xml:space="preserve">Documentos de los servicios actualizados </t>
  </si>
  <si>
    <t>Porcentaje de servicios del portafolio institucional habilitados, en operación y actualizados en el REPS</t>
  </si>
  <si>
    <t>(Número de servicios del portafolio institucional que se encuentran habilitados, en operación y actualizados en el REPS / Total de servicios registrados en el portafolio institucional y el REPS) × 100</t>
  </si>
  <si>
    <t>≥96%</t>
  </si>
  <si>
    <t>≥98%</t>
  </si>
  <si>
    <t>≥99%</t>
  </si>
  <si>
    <t>El Sanatorio de Agua de Dios E.S.E. se encuentra inscrito en el Registro Especial de Prestadores de Servicios de Salud (REPS) y realizó la actualización de los servicios habilitados, de conformidad con el portafolio de servicios definido para la vigencia 2026. Con esta gestión, se da por cumplida la meta de actualización establecida para la anualidad 2026. Actualmente, la institución cuenta con los siguientes servicios habilitados: 129 – Hospitalización Adultos; 312 – Enfermería; 328 – Medicina General; 333 – Nutrición y Dietética; 334 – Odontología General; 344 – Psicología; 420 – Vacunación; 706 – Laboratorio Clínico; 712 – Toma de Muestras de Laboratorio Clínico; 714 – Servicio Farmacéutico; 739 – Fisioterapia; 744 – Imágenes Diagnósticas – Ionizantes; 749 – Toma de Muestras de Cuello Uterino y Ginecológicas; 1101 – Atención del Parto; 1102 – Urgencias; y 1103 – Transporte Asistencial Básico.
En consecuencia, con las acciones implementadas, la meta establecida para esta estrategia en el Plan Estratégico 2023–2026 se cumplió en su totalidad durante el primer trimestre de 2026.</t>
  </si>
  <si>
    <t>De acuerdo con la información reportada por el Sanatorio Agua de Dios, actualmente en el REPS se encuentran habilitados los siguientes servicios: 129 – Hospitalización Adultos; 312 – Enfermería; 328 – Medicina General; 333 – Nutrición y Dietética; 334 – Odontología General; 344 – Psicología; 420 – Vacunación; 706 – Laboratorio Clínico; 712 – Toma de Muestras de Laboratorio Clínico; 714 – Servicio Farmacéutico; 739 – Fisioterapia; 744 – Imágenes Diagnósticas – Ionizantes; 749 – Toma de Muestras de Cuello Uterino y Ginecológicas; 1101 – Atención del Parto; 1102 – Urgencias; y 1103 – Transporte Asistencial Básico.   Con ello, se da cumplimiento al indicador establecido para el primer trimestre de la vigencia.</t>
  </si>
  <si>
    <t xml:space="preserve">El Sanatorio de Agua de Dios E.S.E. se encuentra inscrito en el Registro Especial de Prestadores de Servicios de Salud (REPS) y realizó la actualización de los servicios habilitados, de conformidad con el portafolio de servicios definido para la vigencia 2026. Con esta gestión, se da por cumplida la meta de actualización establecida para la anualidad 2026. Actualmente, la institución cuenta con los siguientes servicios habilitados: 129 – Hospitalización Adultos; 312 – Enfermería; 328 – Medicina General; 333 – Nutrición y Dietética; 334 – Odontología General; 344 – Psicología; 420 – Vacunación; 706 – Laboratorio Clínico; 712 – Toma de Muestras de Laboratorio Clínico; 714 – Servicio Farmacéutico; 739 – Fisioterapia; 744 – Imágenes Diagnósticas – Ionizantes; 749 – Toma de Muestras de Cuello Uterino y Ginecológicas; 1101 – Atención del Parto; 1102 – Urgencias; y 1103 – Transporte Asistencial Básico.
En consecuencia, la meta establecida para esta estrategia en el Plan Estratégico 2023–2026 fue cumplida en el primer trimestre de 2026. Por tal motivo, en el seguimiento correspondiente al segundo trimestre de 2026 no se registra información en el campo “Resultado Cuantitativo del Trimestre” ni en el campo “Porcentaje (%) de Cumplimiento del Trimestre”, dejando este último en blanco e incorporando la respectiva justificación en la descripción de los avances, dado que la meta del cuatrienio ya fue alcanzada.
</t>
  </si>
  <si>
    <t>De acuerdo con la información reportada por el Sanatorio Agua de Dios, actualmente en el REPS se encuentran habilitados los siguientes servicios: 129 – Hospitalización Adultos; 312 – Enfermería; 328 – Medicina General; 333 – Nutrición y Dietética; 334 – Odontología General; 344 – Psicología; 420 – Vacunación; 706 – Laboratorio Clínico; 712 – Toma de Muestras de Laboratorio Clínico; 714 – Servicio Farmacéutico; 739 – Fisioterapia; 744 – Imágenes Diagnósticas – Ionizantes; 749 – Toma de Muestras de Cuello Uterino y Ginecológicas; 1101 – Atención del Parto; 1102 – Urgencias; y 1103 – Transporte Asistencial Básico.  el Sanatorio Agua de Dios,   dio cumplimiento al indicador en  el primer trimestre de la vigencia en curso.</t>
  </si>
  <si>
    <t>Implementar estrategias que contribuyan a la disminución de complicaciones asociadas a la morbilidad en los grupos poblacionales priorizados en el territorio de influencia del Sanatorio de Agua de Dios</t>
  </si>
  <si>
    <t xml:space="preserve">Informe </t>
  </si>
  <si>
    <t>Número de estrategias implementadas de promoción y mantenimiento de la salud orientadas a la reducción de complicaciones asociadas a la morbilidad.</t>
  </si>
  <si>
    <t>Número de estrategias implementada durante el periodo evaluado.</t>
  </si>
  <si>
    <t>La medición del indicador “Número de estrategias implementadas de promoción y mantenimiento de la salud orientadas a la reducción de complicaciones asociadas a la morbilidad” tiene una frecuencia anual. En la actualidad, el Sanatorio de Agua de Dios E.S.E. se encuentra adelantando la planeación de la estrategia que será implementada durante la vigencia 2026, con el propósito de articularla con las acciones previamente establecidas y fortalecer su impacto positivo en la población objeto de atención. En consecuencia, se tiene proyectado iniciar su implementación en el segundo trimestre de 2026.</t>
  </si>
  <si>
    <t>El Sanatorio Agua de Dios describe que actualmente se encuentra adelantando la planeación de la estrategia que será implementada durante la vigencia 2026. En consecuencia, se proyecta iniciar su ejecución en el segundo trimestre de esta misma vigencia.</t>
  </si>
  <si>
    <t>El Sanatorio de Agua de Dios E.S.E. implementó la estrategia de promoción y mantenimiento de la salud denominada ""Plan Comunidad Saludable, Vida Saludable"", orientada a disminuir la morbilidad de la población usuaria mediante el fortalecimiento de la promoción de la salud y la prevención de la enfermedad. Para ello, contempla el desarrollo de acciones educativas, comunitarias e intersectoriales que promueven el autocuidado, los estilos de vida saludables, la identificación temprana de riesgos y el acceso oportuno a los programas de Promoción y Mantenimiento de la Salud.
En consecuencia, con la implementación de esta estrategia durante el segundo trimestre de 2026 se dio cumplimiento a la meta establecida para la vigencia, contribuyendo igualmente al cumplimiento de la meta del cuatrienio definida en el Plan Estratégico 2023–2026.</t>
  </si>
  <si>
    <t>El Sanatorio Agua de Dios reporta un avance del 100% en el cumplimiento de esta actividad, destacando la implementación de la estrategia "Plan Comunidad Saludable, Vida Saludable", enfocada en promover el autocuidado, los hábitos saludables, la prevención de enfermedades y el acceso oportuno a los programas de Promoción y Mantenimiento de la Salud.</t>
  </si>
  <si>
    <t>Fortalecer las capacidades organizacionales para la prestación de los servicios de salud a través del mejoramiento del resultado de la autoevaluación del Sistema Unico de Acreditación</t>
  </si>
  <si>
    <t xml:space="preserve">Reporte del resultado de Autoevaluación </t>
  </si>
  <si>
    <t>Promedio de Calificación de los Grupos de Estándares de Acreditación</t>
  </si>
  <si>
    <t>Sumatoria de la calificación final de los grupos de estándares de acreditación aplicables / Total de grupos de estándares de acreditación aplicables</t>
  </si>
  <si>
    <t>≥1,1</t>
  </si>
  <si>
    <t>≥1,2</t>
  </si>
  <si>
    <t>≥1,5</t>
  </si>
  <si>
    <t>La medición de la autoevaluación en el Sistema Único de Acreditación se realiza de forma anual, correspondiendo al último trimestre de cada vigencia. Esto obedece a que el plan de acción se formula a partir de los resultados obtenidos en la vigencia inmediatamente anterior, de manera que su ejecución se desarrolla progresivamente durante el año y su evaluación al cierre del período permite determinar, de manera integral, el impacto de las acciones implementadas, el nivel de avance alcanzado y las oportunidades de mejora identificadas. En consecuencia, durante los trimestres previos no se registra información definitiva para este indicador, toda vez que su medición requiere la consolidación, análisis y validación de la totalidad de las actividades ejecutadas en la vigencia. Por lo anterior, el resultado será reportado en el seguimiento correspondiente al cuarto trimestre, una vez se disponga de la información completa que permita realizar una valoración objetiva y consistente del desempeño institucional en esta materia.</t>
  </si>
  <si>
    <t>De acuerdo con la información suministrada por el Sanatorio Agua de Dios, la medición de la autoevaluación en el Sistema Único de Acreditación se realiza de manera anual. Por lo anterior, el resultado será reportado en el seguimiento correspondiente al cuarto trimestre, una vez se disponga de la información completa que permita efectuar una valoración objetiva y consistente del desempeño institucional en esta materia.</t>
  </si>
  <si>
    <t>Según lo informado por el Sanatorio Agua de Dios, la medición de la autoevaluación del Sistema Único de Acreditación se realiza anualmente. Por tanto, los resultados serán reportados en el seguimiento del cuarto trimestre, una vez se disponga de la información consolidada para su respectiva evaluación</t>
  </si>
  <si>
    <t xml:space="preserve">Contribuir a la disminución de la  tasa de incidencia  y prevalencia enfermedad de Hansen en los territorios de cobertura del Sanatorio de Agua de Dios, mediante la estrategia de busqueda de convivientes. </t>
  </si>
  <si>
    <t xml:space="preserve">Certificado </t>
  </si>
  <si>
    <t>Porcentaje de pacientes del programa de Lepra sin aumento del grado de discapacidad.</t>
  </si>
  <si>
    <t>(Número de pacientes del programa de Lepra que no presentan aumento en el grado de discapacidad / Total de pacientes activos en el programa de Lepra) × 100</t>
  </si>
  <si>
    <t>≥72%</t>
  </si>
  <si>
    <t>≥73%</t>
  </si>
  <si>
    <t>≥74%</t>
  </si>
  <si>
    <t>≥75%</t>
  </si>
  <si>
    <t>La medición del porcentaje de pacientes del programa de Lepra sin aumento del grado de discapacidad se realiza al cierre de la vigencia, dado que su seguimiento y valoración requieren la consolidación de la información clínica y programática correspondiente a todo el año. Por lo anterior, en el presente trimestre no se reporta información para este indicador. El resultado será presentado en el informe de seguimiento correspondiente al cuarto trimestre, una vez se cuente con la información consolidada de la vigencia.</t>
  </si>
  <si>
    <t>En relación con el reporte de este indicador, la medición del porcentaje de pacientes del programa de Lepra  sin aumento del grado de discapacidad se realiza durante el cuarto trimestre de la vigencia 2026, con base en la información suministrada por el Sanatorio Agua de Dios.</t>
  </si>
  <si>
    <t>Porcentaje de convivientes del programa de Lepra diagnosticados con la enfermedad.</t>
  </si>
  <si>
    <t>(Número de convivientes del programa de Lepra diagnosticados con la enfermedad / Total de convivientes proyectados para tamizaje) × 100</t>
  </si>
  <si>
    <t>Disminuir</t>
  </si>
  <si>
    <t>≤1,6%</t>
  </si>
  <si>
    <t>≤1,4%</t>
  </si>
  <si>
    <t>≤1,2%</t>
  </si>
  <si>
    <t>≤1%</t>
  </si>
  <si>
    <t>La medición del porcentaje de convivientes del programa de Lepra diagnosticados con la enfermedad se realiza al cierre de la vigencia, en razón a que su cálculo requiere la consolidación y verificación de la información obtenida durante todo el período anual. Por lo anterior, en el presente trimestre no se reporta información para este indicador. El resultado será presentado en el informe de seguimiento correspondiente al cuarto trimestre, una vez se disponga de la información consolidada de la vigencia.</t>
  </si>
  <si>
    <t>En relación con el reporte de este indicador, La medición del porcentaje de convivientes del programa de Lepra diagnosticados con la enfermedad se realiza durante el cuarto trimestre de la vigencia 2026, con base en la información suministrada por el Sanatorio Agua de Dios.</t>
  </si>
  <si>
    <t xml:space="preserve">Informe de capacitación y/o asistencias técnicas </t>
  </si>
  <si>
    <t>Número de capacitaciones o asistencias técnicas en Lepra realizadas a entidades del orden nacional o territorial.</t>
  </si>
  <si>
    <t>Número de capacitaciones o asistencias técnicas en Lepra realizadas a entidades del orden nacional o territorial durante el periodo evaluado.</t>
  </si>
  <si>
    <t>Durante la presente vigencia no se han realizado capacitaciones ni asistencias técnicas en Lepra dirigidas a entidades del orden nacional o territorial, toda vez que la institución se encuentra adelantando las actividades de planeación, articulación y definición metodológica requeridas para su desarrollo. En este sentido, se vienen estructurando los contenidos temáticos, el alcance de las jornadas y los lineamientos de acompañamiento técnico, con el propósito de garantizar que estas acciones respondan a las necesidades identificadas y contribuyan al fortalecimiento de las capacidades institucionales en los diferentes niveles de atención. Se tiene previsto iniciar su ejecución durante el tercer trimestre de 2026.</t>
  </si>
  <si>
    <t>De acuerdo con la información suministrada por el Sanatorio Agua de Dios, en relación con el cumplimiento de este indicador, se ha venido trabajando en la estructuración de contenidos temáticos, la definición del alcance de las jornadas y la elaboración de lineamientos para el acompañamiento técnico. No obstante, la ejecución de estas acciones está prevista para iniciar durante el tercer trimestre de 2026.</t>
  </si>
  <si>
    <t>SANATORIO DE CONTRATACIÓN ESE</t>
  </si>
  <si>
    <t>Contribuir a la disminución de la enfermedad de Hansen en los territorios de cobertura del Sanatorio de Contratación, por medio de la implementación del Plan Estratégico Nacional de Prevención y Control de la Enfermedad de Hansen 2016-2025.</t>
  </si>
  <si>
    <t xml:space="preserve"> Listados de pacientes en tratamiento PQT, reportes de visitas domiciliarias, registros de consultas médicas, terapias, charlas radiales y jornadas de atención (actas, formatos de registro, evidencia fotográfica y de radiales).</t>
  </si>
  <si>
    <t>Plan Estratégico de Prevención y Control de la Enfermedad de Hansen</t>
  </si>
  <si>
    <t>Actividades ejecutadas en plan de acción institucional para la implementación del Plan Estratégico Nacional de Prevención y Control de la Enfermedad de Hansen 2016-2025 / Actividades programadas en plan de acción institucional para la implementación del Plan Estratégico Nacional de Prevención y Control de la Enfermedad de Hansen 2016-2025 x 100</t>
  </si>
  <si>
    <t>Teniendo en cuenta el cumplimiento de las actividades del Plan de Acción 2026 programadas para el primer triemestre, el avance del primer trimestre con respecto a la meta para vigencia 2026 es de 22,5%
1. En el Primer Trimestre,  hay cuatro (04)  pacientes con diagnostico nuevo, se les realizó valoración integral remitiendolos a todas las áreas que integran el programa hansen; se realizaron  visitas a  diez  (10) convivientes de pacientes ya disgnosticados.
2. En el Primer Trimestre se encuentran en tratamiento PQT trece (13)  pacientes.
3. En el Primer Trimestrese no se realizaron  charlas radiales por parte del área de psicologia, están proyectadas para el segundo trimestre. Por parte del área de nutirición se realizó una  (01) charla radial el  05/03/2026 "QUE LE PASA A NUESTRO CUERPO CUANDO INGERIMOS BEBIDAS ALCOHOLICAS".
4. En el Primer Trimestre se realizo valoración de Convivientes a  diez  (10)  familiares relacionados con tres (3) de pacientes en tratamiento, con valoracion clínica.
5. En el Primer Trimestre a  trece (13) pacientes en tratamiento cada mes que se le entrega su tratamiento, se le brinda eduacación y asesoramiento por parte del área de enfermería y área médica. 
6. En el Primer Trimestre se realizaron cada ocho (08) dias todos los miercoles de cada mes, ciento cinco (105)  Valoraciones distribuidas asi: sesenta y nueve (69) Controles Anuales presenciales, diez (10) Controles Anuales Virtuales, once (11) Vigilancias, quince (15) Busquedas. 
7. En el Primer Trimestre el médico del programa atendió doscientas ochenta y un (281) consultas distribuidas así: ciento cuarenta (140) corresponden a consulta general externa,   setenta y siete (77) corresponden a consulta de lectura de resultados y sesenta y cuatro  (64) corresponden a consulta de riesgo caridovascular respectivamente. 
8. En el Primer Trimestre se realizó socialización por parte del equipo de hansen del Reglamento Interno de Albergue, a cinco (05) pacientes que ingresaron al albergue; como tambien a nivel general con todos los albergados de Bosco y Mazarello se les socializó por parte de la profesional en Psicología y Secretaria del Programa.
9. En el primer trimestre se enviaron dieciseis (16) láminas al Laboratorio Departamental.
10. Se realizó prevención y rehabilitación a todos los pacientes del albergue Bosco y Mazarello, para un total de 798 activades realizadas.   11.  Se realizó lubricación e hidratación a los pacientes albergados en Bosco y Mazarello, para un total de 589 actividades .   12.  En el primer trimestre por parte de la profesional en  nutrición se valoraron  veintiseis (26) pacientes , y  por parte de la profesional en psicología se valoraron  treinta y un (31) pacientes de todos los albergados.  13.  En el primer trimestre se realizó jornada de valoración por medicina interna a los pacientes albergados y externos  de hansen,  como tambien particulares (pacientes no de hansen) , en los días 28,29 y 32 de marzo, para un total de ochenta y seis (86) pacientes atendidos.  14.  Desde la política de RBC, liderado por el programa hansen y su equipo de trabajo, en el primer trimestre se realizaron caminatas todos los viernes a las 8:30am horario de salida, a diferentes sitios del municipio, con acompañamiento de funcionarios y trabajadores de la institución, para un total de nueve  (09) caminatas.  15. En el primer trimestre se realizaron tres (03) actividades educativas y seis (06) recreativas .  16.  En el primer trimestre se realizaron vientinueve (29) )traslados con cuarenta y siete (47) pacientes, dando cumplimiento a las citas y procedimientos de consultas externas con especialistas agendadas para  II y III nivel.</t>
  </si>
  <si>
    <t>Reporta a Planeación: Luis Eladio Acevedo Carrilo - Coordinador Programa Hansen SCESE
Registra: Oscar Dario Gómez Chacon - Planeacion SCESE</t>
  </si>
  <si>
    <t>La actividad presenta un nivel de cumplimiento del 22,5% en el primer trimestre de 2026, con avances en la realización de visitas domiciliarias, consultas médicas, terapias y charlas educativas. El seguimiento evidencia una implementación integral del programa de Hansen, con valoración integral de los pacientes y articulación efectiva de todas las áreas misionales.</t>
  </si>
  <si>
    <t xml:space="preserve">El resultado cuantitativo del segundo trimestre del 90%, corresponde al cumplimiento de las actividades del Plan de Acción 2026 programadas para el segundo trimestre, en consecuencia, el avance apra vigencia 2026 es de 6%
1. En el segundo trimestre, se encuentran seis (06) pacientes con diagnostico nuevo, a los cuales se les realizó valoración integral, siguiendo el protocolo remitiéndolos a cada una de las áreas que integran el programa; teniendo en cuenta esto se llevaron a cabo un total de cuatro (4) visitas a convivientes de pacientes ya diagnosticados. Se tuvo en consideración que dos de estas familias se encuentran ubicadas fuera del municipio se redirección mediante oficio al ente encargado para que nos brindara su colaboración realizando la visita pertinente en el lugar actual de domicilio.
2. En el segundo trimestre se encuentran en tratamiento PQT un total de diecinueve (19) pacientes.
3. En el segundo trimestre se realizaron: una charla radial por parte del área de psicología el día 30/04/2026 “IMPACTO PSICOLOGICO EN LA ENFERMEDAD DE HANSEN” y por parte del área de nutrición se realizaron un total de dos (02) charlas radiales, una el 18/06/2026 "ETIQUETADO NUTRICIONAL" y la otra el 26/06/2026 “LONCHERAS SALUDABLES”.
5. En el segundo Trimestre se tienen diecinueve (19) pacientes en tratamiento, a quienes mes a mes se les entrega la debida medicación y se les brinda educación y asesoramiento por parte del personal del área de enfermería y médica. 
6. En el segundo trimestre se llevaron a cabo durante cada mes los días miércoles diferentes consultas teniendo un total de noventa y ocho (98) Valoraciones distribuidas de la siguiente manera: sesenta (60) Controles Anuales presenciales, cinco (5) Controles Anuales Virtuales, once (11) Vigilancias, veintidós (22) Búsquedas. 
7. En el segundo Trimestre el médico del programa atendió doscientas sesenta y nueve (269) consultas distribuidas así: ciento setenta y dos (172) corresponden a consulta general externa, treinta y cuatro (34) consultas de lectura de resultados y sesenta y dos (62) consultas de riesgo cardiovascular respectivamente. 
8. En el segundo Trimestre se realizó la socialización por parte del equipo de hansen del Reglamento Interno de Albergue, a doce (12) pacientes que ingresaron. 
9. En el primer trimestre se enviaron (36) láminas al Laboratorio Departamental.
10. Se realizó prevención y rehabilitación a todos los pacientes del albergue Bosco y Mazzarello, para un total de 746 activades realizadas.   
11.  Se realizó lubricación e hidratación a los pacientes albergados en Bosco y Mazzarello, para un total de 348.   
12.  En el segundo trimestre por parte de la profesional en nutrición se llevaron a cabo treinta (30) valoraciones, y por parte de la profesional en psicología un total de cuarenta y dos (42) consultas distribuidos así: albergados 18, externos 24 
14.  Desde la política de RBC, liderado por el programa hansen y su equipo de trabajo, en el segundo trimestre se llevaron a cabo un total de ocho (8) caminatas, los días viernes de cada semana a las 8:30 am a diferentes sitios del municipio, contando con el acompañamiento de funcionarios y trabajadores de la institución. 
15. En el segundo trimestre se realizaron tres (03) actividades educativas y una (01) lúdico recreativa.  
16.  En el segundo trimestre se llevaron a cabo un total de veinticinco (25) traslados, con treinta y dos (32) pacientes, dando cumplimiento a las diferentes citas y procedimientos de consulta externa con especialistas, agendadas para II y III nivel.
</t>
  </si>
  <si>
    <t>Oscar Dario Gomez Chacon - Planeación - Programa Hansen</t>
  </si>
  <si>
    <t>Durante el segundo trimestre la actividad registra un avance del 45%, inferior al nivel esperado para el periodo, aunque se evidencia la ejecución de acciones asistenciales, de búsqueda activa, seguimiento a contactos, tratamiento de pacientes y actividades de educación en salud. La gestión realizada demuestra continuidad operativa del programa; sin embargo, el porcentaje alcanzado refleja rezagos en la ejecución integral de las actividades programadas. Se recomienda analizar las causas del incumplimiento parcial, fortalecer el seguimiento al plan de acción y establecer medidas correctivas que permitan recuperar el avance previsto para la vigencia.</t>
  </si>
  <si>
    <t xml:space="preserve">	Diagnóstico y tratamiento oportuno de casos nuevos de Hansen</t>
  </si>
  <si>
    <t>Diagnóstico oportuno de la enfermedad de Hansen en población objeto de la ESE.</t>
  </si>
  <si>
    <t xml:space="preserve">Número de casos de la población objeto de la ESE diagnósticados oportunamente y tratados </t>
  </si>
  <si>
    <t>Para el primer trimestre  de 2026  se diagnosticaron cuatro (04) nuevos casos  de hansen.</t>
  </si>
  <si>
    <t>La actividad muestra un avance parcial en el primer trimestre de 2026, con 4 casos diagnosticados frente a una meta de 9 para la vigencia 2026, lo que equivale a un 44,4% de cumplimiento. Si bien se registran avances en detección, se requiere fortalecimiento de las estrategias de identificación de nuevos casos.</t>
  </si>
  <si>
    <t>En el segundo trimestre del año en curso se diagnosticaron seis (06)  nuevos casos de HANSEN</t>
  </si>
  <si>
    <t>La actividad presenta un resultado de seis (6) casos diagnosticados y tratados oportunamente durante el trimestre, equivalente al 67% de la meta programada. Este resultado evidencia capacidad institucional para la detección y atención de nuevos casos, contribuyendo al control de la enfermedad en la población objetivo. No obstante, el cumplimiento parcial indica la necesidad de fortalecer las acciones de búsqueda activa y vigilancia epidemiológica para incrementar la captación temprana de casos. Se recomienda intensificar las estrategias comunitarias y el seguimiento a poblaciones en riesgo para mejorar el desempeño del indicador.</t>
  </si>
  <si>
    <t>Formular e Implementar un modelo de atención en salud  centrado en las personas, familias y comunidades desde un enfoque de Atención Primaria Integral.</t>
  </si>
  <si>
    <t>Modelo de atención en salud</t>
  </si>
  <si>
    <t xml:space="preserve">Modelo de atención en salud. </t>
  </si>
  <si>
    <t>Modelo de atención en salud formulado.</t>
  </si>
  <si>
    <t>No aplica en la vigencia 2026</t>
  </si>
  <si>
    <t>Actividad cumplida en la vigencia 2023</t>
  </si>
  <si>
    <t>Oscar Dario Gomez Chacon - Planeacion - Calidad</t>
  </si>
  <si>
    <t>La actividad no registra avances durante el segundo trimestre debido a que, según el reporte, no aplica para la vigencia 2026. Se recomienda mantener la trazabilidad de las decisiones de programación y verificar su articulación con los objetivos sectoriales de mediano plazo.</t>
  </si>
  <si>
    <t>Hogares del municipio de Contratación atendidos bajo el enfoque de Atención Primaria en Salud</t>
  </si>
  <si>
    <t>Número de Hogares del municipio de Contratación atendidos bajo el enfoque de Atención Primaria en Salud</t>
  </si>
  <si>
    <t>Número de hogares del municipio de Contratación atendidos durante el periodo bajo el enfoque de Atención Primaria en Salud</t>
  </si>
  <si>
    <t xml:space="preserve">Se realizaron por parte de Gerencia 12 visitas urbanas y 3 rurales en el Municipio de Contratación Santander. </t>
  </si>
  <si>
    <t>Reporta a Planeación: Nancy teresa Pedraza Ochoa - Gerente SCESE
Registra: Oscar Dario Gómez Chacon - Planeacion SCESE</t>
  </si>
  <si>
    <t>La actividad presenta un avance bajo, con la atención de 15 hogares frente a una meta anual de 200, correspondiente al 7,5% de cumplimiento. Aunque se realizaron visitas urbanas y rurales, el nivel de ejecución resulta limitado y evidencia la necesidad de intensificar la cobertura territorial para lograr impactos significativos en el acceso a la Atención Primaria en Salud.</t>
  </si>
  <si>
    <t>Se realizaron por parte de Gerencia 37 visitas y por parte de los programas de promoción y prevencion de la salud 1153 visitas</t>
  </si>
  <si>
    <t>La actividad alcanzó un resultado de 1.190 hogares atendidos, superando ampliamente la meta trimestral establecida de 200 hogares y alcanzando un cumplimiento del 100%. Los resultados evidencian una gestión importante en las acciones de atención y promoción de la salud en el territorio, con una cobertura superior a la prevista. Este desempeño refleja capacidad operativa y adecuada movilización de recursos para la atención comunitaria. Se recomienda documentar las buenas prácticas implementadas y asegurar la sostenibilidad de los resultados durante los siguientes trimestres.</t>
  </si>
  <si>
    <t>Fortalecer la gestión financiera a través de la implementación de acciones que permitan mantener la sostenibilidad de la ESE Sanatorio de Contratación</t>
  </si>
  <si>
    <t>Reporte mensual de rotación de cartera</t>
  </si>
  <si>
    <t>Rotación de cartera</t>
  </si>
  <si>
    <t>360 / (Ventas a crédito en el periodo / Cuentas por cobrar promedio)</t>
  </si>
  <si>
    <t>El cálculo de rotación de cartera se efectúa teniendo en cuenta la cartera acumulada 1 de abril de 2025 a 31 de marzo de 2026. En este sentido, las ventas acumuladas ascienden a  4.065’820.128,95 y la cartera acumulada es de 2.545’998.913,00, en este sentido la rotación de cartera es de 225,4 días. Lo que corresponde a la 39,9% en el cumplimiento de la meta cuatrienal.
El índice de rotación de cartera obedece a la falta de pagos y la no identificación de pagos por parte de EAPB de Nueva EPS y Coosalud, quienes mantiene cartera de  adeudan 1.228’848.639 (48,7% del total de cartera) y
1.095’968.179 (43,05% del total de cartera) respectivamente.
En el caso de la falta de identificación de pagos, obedece a que el Sanatorio de Contratación ESE, tiene en bancos 878 millones sin identificar por parte de las EAPB, recurso que no pueden ser incluidos en el presupuesto de ingresos, sin su plena identificación.</t>
  </si>
  <si>
    <t>Reporta a Planeación: Miguel Angel Pinzon Prada - Gestion de Cartera SCESE
Registra: Oscar Dario Gómez Chacon - Planeacion SCESE</t>
  </si>
  <si>
    <t>Aunque, se evidencia gestión activa mediante circularización y seguimiento a la cartera, el seguimiento identifica que persisten dificultades en el recaudo efectivo y el saneamiento de la cartera, lo que afecta la liquidez y la información reportada.</t>
  </si>
  <si>
    <t xml:space="preserve">El cálculo de rotación de cartera se efectúa teniendo en cuenta la cartera acumulada 1 de abril de 2025 a 31 de marzo de 2026. En este sentido, las ventas acumuladas ascienden a  8,496.456.865.88 y la cartera acumulada es de 3.510.593.949,00, en este sentido la rotación de cartera es de 225,4 días. Lo que corresponde a la 39,9% en el cumplimiento de la meta cuatrienal.
El índice de rotación de cartera obedece a la falta de pagos y la no identificación de pagos por parte de EAPB de Nueva EPS y Coosalud, quienes mantiene cartera de  adeudan 1.375,275,976,50 (39.187% del total de cartera) y
1.559.714.837,00 (44,42% del total de cartera) respectivamente.
</t>
  </si>
  <si>
    <t>Oscar Dario Gomez Chacon - Planeacion - Cartera</t>
  </si>
  <si>
    <t>La actividad registra un resultado de 148,74 días de rotación de cartera y cumplimiento acumulado del 61% frente a la meta cuatrienal. Aunque el indicador muestra una mejora respecto de la línea base institucional, la entidad aún se encuentra distante del resultado objetivo definido para el cuatrienio. La persistencia de tiempos elevados de recuperación de cartera puede afectar la liquidez y sostenibilidad financiera de la ESE. Se recomienda fortalecer las estrategias de cobro, conciliación de cuentas y depuración de cartera para acelerar la recuperación de recursos.</t>
  </si>
  <si>
    <t xml:space="preserve">	Reporte de equilibrio presupuestal</t>
  </si>
  <si>
    <t xml:space="preserve">Resultado equilibrio presupuestal con recaudo. </t>
  </si>
  <si>
    <t>Valor de la ejecución de ingresos totales recaudados en la vigencia objeto de evaluación (Incluye recaudo de CxC de vigencias anteriores) / Valor de la ejecución de gastos comprometidos en la vigencia objeto de evaluación (Incluye el valor comprometido de CxP de vigencias anteriores).</t>
  </si>
  <si>
    <t>&gt;1</t>
  </si>
  <si>
    <t>Al cierre del primer trimestre 2026, se obtuvieron recaudos por valor de 16.368’265.585,62 y se adquirieron compromisos por valor de 7.994’484.172,00</t>
  </si>
  <si>
    <t>Reporta a Planeación: Oscar Dario Gómez Chacon - Presupuesto SCESE
Registra: Oscar Dario Gómez Chacon - Planeacion SCESE</t>
  </si>
  <si>
    <t>La actividad se considera cumplida al 100%, toda vez que se logró el equilibrio presupuestal, con recaudos efectivos superiores a los compromisos. Este resultado evidencia una adecuada gestión financiera y control presupuestal, en cumplimiento del objetivo propuesto.</t>
  </si>
  <si>
    <t>Al cierre del segundo triemstre 2026, se obtuvieron recaudos por valor de 24.005'143.455 y se adquirieron compromisos por valor de 1.460'374.863</t>
  </si>
  <si>
    <t>Oscar Dario Gomez Chacon - Planeación - Presupuesto</t>
  </si>
  <si>
    <t>La actividad presenta un resultado de 1,55, superior a la meta establecida de 1, alcanzando un cumplimiento del 100%. Los ingresos efectivamente recaudados superan los compromisos adquiridos durante la vigencia, evidenciando una adecuada capacidad financiera y una gestión eficiente de los recursos institucionales. El comportamiento del indicador reduce riesgos asociados a restricciones de flujo de caja y favorece la estabilidad operativa de la entidad. Se recomienda mantener los mecanismos de control financiero y seguimiento presupuestal que han permitido alcanzar este resultado favorable.</t>
  </si>
  <si>
    <t>1,51</t>
  </si>
  <si>
    <t>Desarrollar proyectos de investigación para la generación, aplicación y apropiación del conocimiento para el tratamiento integral de la enfermedad de Hansen.</t>
  </si>
  <si>
    <t>Documento de investigación formulado, avalado por comité científico interno, aprobado por dirección y registrado en plan de gestión del conocimiento.</t>
  </si>
  <si>
    <t>Proyectos de investigación para el fortalecimiento del tratamiento integral de la enfermedad de Hansen.</t>
  </si>
  <si>
    <t>Número de proyectos de investigación que optimicen el tratamiento integral de la enfermedad de Hansen ejecutados.</t>
  </si>
  <si>
    <t>En el primer trimestre se da continuidad con la  planeación y formulación del   proyecto de investigación "MANEJO DEL DOLOR Y LEPROREACCION EN PACIENTES DEL SANATORIO DE CONTRATACION E.S.E. CON ENFERMEDAD DE HANSEN MEDIANTE TERAPIA ALTERNATIVA CON LÁPIZ DE ELECTROACOPUNTURA" por la Dra. Zaireth Serrano, fisioterapeuta especialista en terapias alternativas y equipo del Programa Hansen</t>
  </si>
  <si>
    <t>La actividad presenta cumplimiento total (100%), con la formulación, aprobación e inicio de dos proyectos de investigación, incluyendo el proyecto sobre pacientes con Hansen mediante terapia alternativa con lápiz de electroacupuntura. El avance refleja una capacidad institucional fortalecida en investigación, alineada con la generación y aplicación de conocimiento para mejorar el tratamiento integral de la enfermedad.</t>
  </si>
  <si>
    <t>En el segundo trimestre se  continuidad con la  planeación y formulación del   proyecto de investigación "MANEJO DEL DOLOR Y LEPROREACCION EN PACIENTES DEL SANATORIO DE CONTRATACION E.S.E. CON ENFERMEDAD DE HANSEN MEDIANTE TERAPIA ALTERNATIVA CON LÁPIZ DE ELECTROACOPUNTURA" por la Dra. Zaireth Serrano, fisioterapeuta especialista en terapias alternativas y equipo del Programa Hansen</t>
  </si>
  <si>
    <t>Durante el segundo trimestre se avanzó en la planeación y formulación de un proyecto de investigación orientado al manejo del dolor y la liberación en pacientes con enfermedad de Hansen mediante terapias alternativas. Aunque la actividad evidencia progreso técnico en la estructuración de la propuesta, aún no se reportan productos o resultados asociados al indicador, por lo que el avance cuantitativo se mantiene como no aplicable. La gestión realizada constituye un insumo relevante para el desarrollo de investigación institucional. Se recomienda definir cronogramas, productos verificables y mecanismos de seguimiento que garanticen la ejecución efectiva del proyecto en las siguientes fases.</t>
  </si>
  <si>
    <t>SUPERINTENDENCIA NACIONAL DE SALUD (SUPERSALUD)</t>
  </si>
  <si>
    <t>Desconcentrar las acciones de Inspección, Vigilancia y Control de la Supersalud con el fin de aumentar la cobertura de los actores del SGSSS  y la presencia en el territorio.
(Como actores del sistema se entenderá 1. EPS, 2. IPS, 3. Operadores logísticos 4. Gestores farmacéuticos, 5. Entidades Territoriales, 6. Generadores de recursos, 7. Recaudadores de recursos, 8. Administradores de recursos, y, 9. Usuarios que participan en las mesas de IV)</t>
  </si>
  <si>
    <t xml:space="preserve">Informe, Resolucion, Informe de inspecciones. Informe final </t>
  </si>
  <si>
    <t>Actores del sistema con acciones de inspección y vigilancia por parte de las Direcciones Regionales</t>
  </si>
  <si>
    <t>Actores del sistema con acciones de inspección y vigilancia por parte de las direcciones regionales / Total de las 9 categorias de actores del sistema sujeto de acciones de inspección y vigilancia de la SNS x 100</t>
  </si>
  <si>
    <r>
      <t>Análisis cuatrienio:</t>
    </r>
    <r>
      <rPr>
        <sz val="10"/>
        <rFont val="Calibri"/>
        <family val="2"/>
      </rPr>
      <t xml:space="preserve">
La meta del cuatrienio 2023-2026 es cubrir un total de nueve (9) actores del Sistema con acciones de inspección y vigilancia por parte de las ocho (8) Direcciones Regionales de la SNS. Los nueve actores son:</t>
    </r>
    <r>
      <rPr>
        <b/>
        <sz val="10"/>
        <rFont val="Calibri"/>
        <family val="2"/>
      </rPr>
      <t xml:space="preserve">
1. Entidades Territoriales (cubierto)
2. Ciudadanía (cubierto)
3. Gestores farmacéuticos (cubierto)
4. Aseguradores (EPS) (cubierto en 2025)
5. Prestadores (IPS) (cubierto en 2025)
6. Operadores Logísticos de Tecnologías en Salud (cubierto)
7. Generadores, 8. Recaudadores y 9. Administradores de Recursos del SGSSS (En curso):  </t>
    </r>
    <r>
      <rPr>
        <sz val="10"/>
        <rFont val="Calibri"/>
        <family val="2"/>
      </rPr>
      <t xml:space="preserve">Estos tres actores avanzan de manera simultánea porque la Delegatura para Entidades Territoriales y GRARS despliega las acciones de forma integrada. Para estos 3 actores solo 7 de las 8 Direcciones Regionales realizarán acciones de Inspección y Vigilancia (IV) en 2026, y de estas 7 DR 4 realizaron acciones en el primer trimestre, por lo que se tiene un avance de cada actor de 0,57%, que multiplicado por 3 actores es igual a 1,71 actores completados de los 3 programados como meta en 2026.
En ese sentido, de los 9 actores del Sistema </t>
    </r>
    <r>
      <rPr>
        <b/>
        <sz val="10"/>
        <rFont val="Calibri"/>
        <family val="2"/>
      </rPr>
      <t>se han completado un total de 7,71 actores</t>
    </r>
    <r>
      <rPr>
        <sz val="10"/>
        <rFont val="Calibri"/>
        <family val="2"/>
      </rPr>
      <t xml:space="preserve">, lo que representa un avance del 85,66% (7,71/9=85,66%) de la meta del cuatrienio. Ahora bien, </t>
    </r>
    <r>
      <rPr>
        <b/>
        <sz val="10"/>
        <rFont val="Calibri"/>
        <family val="2"/>
      </rPr>
      <t>teniendo en cuenta que la meta del año 2026 de este indicador es 34% (3 actores) y que cada actor pesa 11,33%, tenemos un avance en el primer trimestre de 19,38% (1,71 actores) del 34% (3 actores)</t>
    </r>
    <r>
      <rPr>
        <sz val="10"/>
        <rFont val="Calibri"/>
        <family val="2"/>
      </rPr>
      <t>. De igual manera, se aclara que frente a los primeros 6 actores cubiertos entre los años 2023 a 2025, se consideraron completados cuando las 8 Direcciones Regionales realizaron actividades con éste. No obstante y como ya se mencionó, frente a los 3 actores denominados Generadores, Recaudadores y Administradores de Recursos del SGSSS solo 7 de las 8 DR realizarán acciones de IV en 2026, por las razones que se exponen más adelante.</t>
    </r>
    <r>
      <rPr>
        <b/>
        <sz val="10"/>
        <rFont val="Calibri"/>
        <family val="2"/>
      </rPr>
      <t xml:space="preserve">
Detalle:
Durante el primer trimestre de 2026, se</t>
    </r>
    <r>
      <rPr>
        <sz val="10"/>
        <rFont val="Calibri"/>
        <family val="2"/>
      </rPr>
      <t xml:space="preserve">  ejecutaron 4 mesas de inspección y vigilancia (IV) con Generadores, Recaudadores o Administradores de Recursos del SGSSS, así:
1. Presencial en la Ciudad de San José de Guaviare los días 12 y 13 de marzo y contó con la participación de una profesional de la Dirección Regional Orinoquía.
2. Presencial en la Ciudad de Santa Marta los días 12 y 13 de marzo y contó con la participación de un profesional de la Dirección Regional Caribe.
3. Presencial en la ciudad de Montería los días 24 y 25 de marzo y contó con la participación de un profesional de la Dirección Norte.
4. Virtual con el Departamento de Antioquía los días 26 y 27 de marzo y contó con la participación de dos profesionales de la Dirección Regional Andina.
Es importante resaltar que solo 7 de las 8 Direcciones Regionales realizarán acciones con Generadores, Recaudadores y Administradores de Recursos del SGSSS (se excluye la DR Chocó), teniendo en cuenta lo siguiente:
Desde la perspectiva estratégica de la inspección y vigilancia a los generadores, recaudadores y administradores de los recursos del SGSSS, se evidencia que las Mesas de IV y los procesos de auditoría constituyen espacios para la interacción con los sujetos vigilados. La participación de los sujetos vigilados permite abordar de manera transversal los flujos de recursos que cofinancian el régimen subsidiado y las contribuciones al sistema, fortaleciendo la comprensión integral del ciclo de fiscalización. Este enfoque sistémico asegura que los mecanismos de control, monitoreo y verificación del sistema de salud se mejoren, así como fomentar la transparencia y la sostenibilidad.
De acuerdo con lo anterior, en las acciones de IV realizadas se verificó y monitoreó de manera integral la generación, el recaudo y la administracion de los Recursos del SGSSS. En este sentido de las 7 Direcciones Regionales, 4 cumplieron con la meta establecida en el primer trimestre del 2026.
Finalmente, se aclara que la Dirección Regional Chocó no fue incluida como prioridad dentro de las acciones programadas para el relacionamiento con los Generadores, Recaudadores y Administradores de recursos del Sistema General de Seguridad Social en Salud (SGSSS). Lo anterior obedece a que, en el ejercicio de priorización adelantado por la Dirección de Vigilancia de los Recursos Administrados (DIVGRAR), se utilizaron como insumos principales los reportes consolidados de la Administradora de los Recursos del Sistema General de Seguridad Social en Salud (ADRES), así como el análisis del nivel de incidencia de cada actor en el flujo de recursos del sistema.
A partir de este análisis técnico, se determinó que el departamento del Chocó presenta una baja incidencia en dicho flujo, en razón a que no cuenta con generadores relevantes como loterías o licoreras dentro de su jurisdicción, y a que la función de administración de los recursos se encuentra centralizada en la ADRES, cuya sede principal está ubicada en la ciudad de Bogotá. </t>
    </r>
  </si>
  <si>
    <t>Gilberto Eduardo Agudelo Arévalo, Coordinador Grupo de Gestión de Planeación y Proyectos de Inversión</t>
  </si>
  <si>
    <t>La entidad reporta un avance en el primer trimestre de 2026 del 19,38% (1,71 actores) del 34% (3 actores) de la meta programada para esta vigencia.
Este reporte representa un 57% de porcentaje de cumplimiento para este periodo.</t>
  </si>
  <si>
    <t>Análisis cuatrienio:
La meta del cuatrienio 2023-2026 es cubrir un total de nueve (9) actores del Sistema con acciones de inspección y vigilancia por parte de las ocho (8) Direcciones Regionales de la SNS. Los nueve actores son:
1. Entidades Territoriales (cubierto)
2. Ciudadanía (cubierto)
3. Gestores farmacéuticos (cubierto)
4. Aseguradores (EPS) (cubierto en 2025)
5. Prestadores (IPS) (cubierto en 2025)
6. Operadores Logísticos de Tecnologías en Salud (cubierto)
7. Generadores, 8. Recaudadores y 9. Administradores de Recursos del SGSSS (En curso):  Estos tres actores avanzan de manera simultánea porque la Delegatura para Entidades Territoriales y GRARS despliega las acciones de forma integrada. Para estos 3 actores solo 7 de las 8 Direcciones Regionales realizarán acciones de Inspección y Vigilancia en 2026, y de estas 7 DR 5 realizaron acciones en el primer semestre, por lo que se tiene un avance de cada actor de 0,71, que multiplicado por 3 actores es igual a 2,14 actores completados de los 3 programados como meta en 2026.
En ese sentido, de los 9 actores del Sistema se han completado un total de 8,14 actores, lo que representa un avance del 90,44% (8,14/9=90,44%) de la meta del cuatrienio. Ahora bien, teniendo en cuenta que la meta del año 2026 de este indicador es 34% (3 actores) y que cada actor pesa 11,33%, tenemos un avance en el segundo trimestre de 24,25% (2,14 actores) del 34% (3 actores). De igual manera, se aclara que frente a los primeros 6 actores cubiertos entre los años 2023 a 2025, se consideraron completados cuando las 8 Direcciones Regionales realizaron actividades con éste. No obstante y como ya se mencionó, frente a los 3 actores denominados Generadores, Recaudadores y Administradores de Recursos del SGSSS solo 7 de las 8 DR realizarán acciones de IV en 2026, por las razones que se exponen más adelante.
Detalle:
Durante el segundo trimestre del 2026, se ejecutó 1 Mesa de IV con Generadores, Recaudadores o Administradores de Recursos del SGSSS en la que participó la Dirección Regional Nororiental, en la ciudad Bucaramanga el día 16 de abril teniendo como objetivo efectuar seguimiento al cumplimiento de las funciones y competencias a cargo de la Entidad Territorial (ET), relacionadas con el proceso de fiscalización para el recaudo de las rentas cedidas que respaldan la financiación del Sistema General de Seguridad Social en Salud, especialmente en lo concerniente al régimen subsidiado, así como al pago de los recursos de esfuerzo propio pendientes de giro a las Entidades Promotoras de Salud (EPS). Así mismo, se realizaron 2 auditorías en los departamentos de Antioquia el 22 de julio y Meta el 8 de abril, contando con la participación de las Direcciones Regionales de Andina y Orinoquia.
Este resultado representa un 71,33% de cumplimiento frente a la meta establecida para la vigencia (2,14/3)  ya que en el primer trimestre se habían incluido acciones con las Direcciones Regionales de Orinoquía, Andina, Caribe, Norte y en este trimestre se incluyo Nororiental, quedando pendiente las Direcciones Regionales de Sur y Occidental.  Cómo se mencionó, solo 7 de las 8 Direcciones Regionales realizarán acciones con Generadores, Recaudadores y administradores de recursos del SGSSS, teniendo en cuenta que la Dirección Regional Chocó no fue priorizada como resultado del análisis técnico, en el que se determinó que el departamento del Chocó presenta una baja incidencia en dicho flujo de recursos, en razón a que no cuenta con generadores relevantes como loterías o licoreras dentro de su jurisdicción, y a que la función de administración de los recursos se encuentra centralizada en la ADRES, cuya sede principal está ubicada en la ciudad de Bogotá.
Análisis de tendencia y riesgo: De acuerdo a lo anterior, en las acciones de IV realizadas a Generadores, Recaudadores o Administradores de Recursos del SGSSS de las 7 Direcciones Regionales, 5 han cumplido con la meta esperada en la vigencia 2026. Por tal motivo la tendencia muestra que el indicador tiene un comportamiento estable y se espera alcanzar el 100% durante el segundo semestre con acciones a Generadores, Recaudadores o Administradores de Recursos del SGSSS por parte de las Direcciones Regionales Sur y Occidental, para lo cual, se recordará a la Dirección de Inspección y Vigilancia para Generadores, Recaudadores o Administradores de Recursos del SGSSS programar acciones con las Direcciones Regionales Sur y Occidental.</t>
  </si>
  <si>
    <t>La entidad reporta un avance acumulado para el segundo trimestre de 2026 del (2,14 actores) del 34% (3 actores) de la meta programada para esta vigencia.
Este reporte representa un 71% de porcentaje de cumplimiento para este periodo.</t>
  </si>
  <si>
    <t>Aumentar la presencia territorial de la Superintendencia Nacional de Salud y dotarla con capacidades técnicas adecuadas para incrementar la efectividad de las funciones de inspección, vigilancia y control.</t>
  </si>
  <si>
    <t xml:space="preserve">Informe con evidencias del funcionamiento de las nuevas sedes </t>
  </si>
  <si>
    <t>Nuevas sedes de la Superintendecia Nacional de Salud en territorio</t>
  </si>
  <si>
    <t xml:space="preserve">Número de sedes nuevas de la Superintendencia Nacional de Salud en el periodo </t>
  </si>
  <si>
    <t>La periodicidad de medición de este indicador es Anual por lo cual se reporta avance cualitativo del trimestre, el registro cuantitativo se incluirá en el reporte del cuarto trimestre de la vigencia 2026.
Aclarado lo anterior, se menciona que durante el primer trimestre de 2026, se avanzó en la estructuración técnica y metodológica para la apertura de una nueva sede de la Superintendencia Nacional de Salud en territorio, mediante la definición de la hoja de ruta institucional, la elaboración de la Guía Metodológica para el Estudio Técnico-Misional de apertura de dependencias en los territorios de la Supersalud, y la aplicación del instrumento de priorización territorial, obteniendo como resultado la identificación de la ciudad de Pereira como alternativa viable (clasificación tipo B - Sede Regional) para la apertura de la Sede.
La sede que se propone aperturar en 2026 en la ciudad de Pereira, clasificada como Tipo B - Sede Regional, corresponde a una dependencia territorial de la Superintendencia Nacional de Salud, que dispondrá de talento humano técnico, profesional, especializado y coordinador necesario para ejercer las funciones misionales de la entidad, desconcentrando las acciones de inspección y vigilancia a los diferentes actores del sistema de salud, de acuerdo con los territorios asignados a la Dirección Regional.
Este avance corresponde a etapas preparatorias que soportan la toma de decisiones de la entidad para la apertura de la sede.</t>
  </si>
  <si>
    <t>La entidda no reporta un avance del para esta acción una vez que la peridiocidad de medición es anual, pero si describen  acciones que vienen realizando de etapas preparatorias que soportan la toma de decisiones de la entidad para la apertura de la sede.</t>
  </si>
  <si>
    <t>La periodicidad de medición de este indicador es anual, por lo cual se reporta el análisis cualitativo, así:  Se adelantó el estudio de mercado para la apertura de la nueva sede regional del Eje Cafetero ubicada en Pereira, evaluando dos alternativas de inmueble que cumplen con los requisitos de ubicación, accesibilidad y operación. Como resultado del análisis técnico, operativo y económico, se identificó la opción más favorable y se estructuró un presupuesto preliminar estimado de $55 millones mensuales incluyendo adecuaciones proyectadas. Se realizaron los trámites para contar con recursos de funcionamiento y se definió el cronograma del proceso contractual, encontrándose actualmente en la etapa de inclusión en el Plan Anual de Adquisiciones. Para el avance de esta actividad se requiere el acto administrativo que se está realizando desde la Delegatura de Entidades Territoriales.</t>
  </si>
  <si>
    <t xml:space="preserve">Promover y generar una cultura de transparencia a partir de la obligación de publicar  información actualizada, accesible y comprensible por medio del desarrollo de un registro sistematizado y en línea que contenga los vigilados liquidados y en liquidación para garantizar el acceso a la información pública y en atención del principio de divulgación proactiva. </t>
  </si>
  <si>
    <t xml:space="preserve">Actas de visitas de inspección y vigilancia </t>
  </si>
  <si>
    <t xml:space="preserve">Acciones de Inspección y Vigilancia ejecutadas a los prestadores priorizados durante el periodo de evaluación.  </t>
  </si>
  <si>
    <t>Número de acciones de Inspección y Vigilancia ejecutadas a los prestadores priorizados</t>
  </si>
  <si>
    <r>
      <t>Análisis cuatrienio:
Se tiene una meta para el cuatrienio de 297 acciones de inspección y vigilancia de las cuales se realizó 43 en 2023, 159 en 2024, 45 en 2025 y 9 a 2026-TI, para un total de 256 acciones que representan un avance acumulado del 86,19% para el cuatrienio.</t>
    </r>
    <r>
      <rPr>
        <sz val="10"/>
        <rFont val="Calibri"/>
        <family val="2"/>
      </rPr>
      <t xml:space="preserve">  </t>
    </r>
    <r>
      <rPr>
        <b/>
        <sz val="10"/>
        <rFont val="Calibri"/>
        <family val="2"/>
      </rPr>
      <t xml:space="preserve">
Detalle:
Durantel el primer trimestre de la vigencia 2026, se realizaron nueve (9) acciones de cincuenta (50) programadas para la vigencia 2026, , lo que corresponde a un cumplimiento del 18% frente a la meta establecida.</t>
    </r>
    <r>
      <rPr>
        <sz val="10"/>
        <rFont val="Calibri"/>
        <family val="2"/>
      </rPr>
      <t xml:space="preserve">
Este resultado obedece a la ejecución de seis (6) auditorías integrales, una (1) mesa intersectorial, un (1) proceso de seguimiento a compromisos mediante requerimientos y una (1) orientación técnica, dirigida a evaluar el proceso integral de atención en salud de los pueblos indígenas y comunidades étnicas (afrodescendientes y Rrom) en los prestadores priorizados.
En desarrollo de estas acciones, las auditorías realizadas en los departamentos de Cauca, Vaupés, Córdoba, Sucre, San Andrés, Providencia y Santa Catalina y Tolima, a los siguientes prestadores: HOSPITAL UNIVERSITARIO SAN JOSE DE POPAYAN E.S.E., EMPRESA SOCIAL DEL ESTADO HOSPITAL SAN ANTONIO, E.S.E. VIDASINU, HOSPITAL UNIVERSITARIO DE SINCELEJO E.S.E., EMPRESA SOCIAL DEL ESTADO HOSPITAL DEPARTAMENTAL DE SAN ANDRÉS PROVIDENCIA Y SANTA CATALINA y al HOSPITAL FEDERICO LLERAS ACOSTA E.S.E., permitieron verificar el cumplimiento de las condiciones de calidad en la prestación de los servicios de salud, especialmente en lo relacionado con la accesibilidad, oportunidad, seguridad, pertinencia y continuidad de la atención a población étnica, teniendo en cuenta las particularidades territoriales y poblacionales.
De igual manera, la realización de la mesa intersectorial en el departamento del Chocó contribuyó al fortalecimiento de la articulación institucional entre entidades del orden territorial y nacional, orientada a la atención de la desnutrición en niños y niñas menores de cinco años, con el objetivo de establecer compromisos para la intensificación de acciones relacionadas con la prevención y atención de la población infantil en el departamento del Chocó.
Aunado a lo anterior, se socializaron las ordenes impartidas por la SNS mediante Resolución 2025410040012360-6 DE 2025 respecto a los actores vigilados y la construcción del plan de trabajo para el cumplimiento de las mismas.
Adicionalmente, durante los meses de enero a marzo se realizaron notificaciones orientadas a la oficialización y seguimiento de los compromisos territoriales de los actores convocados a la mesa intersectorial de desnutrición en el Departamento del Chocó. Se realizaron un total de 32 notificaciones de compromisos entre el 05 y 06 de enero de 2026, así como 36 notificaciones durante el mes de marzo de 2026.
Asimismo, frente a las respuestas de algunos de los actores llamados a la acción, se generaron retroalimentaciones específicas sobre los soportes de cumplimiento de los acuerdos y compromisos, mediante la emisión de 7 comunicaciones individuales.
De igual manera, la orientación técnica brindada a los prestadores de servicios de salud facilitó la aclaración de lineamientos y el fortalecimiento de capacidades para la formulación y ejecución de planes de trabajo acordes con la Resolución SNS No 2025410040012360-6 DE 2025, estableciendo plazo de entrega de dicho papel de trabajo para el 7 de abril de 2026.
La ejecución de estas acciones permitió avances significativos en la inspección, vigilancia y control del cumplimiento de las obligaciones por parte de los prestadores de servicios de salud, generando impactos positivos en la mejora de la calidad de la atención en salud para las poblaciones indígenas y comunidades étnicas, así como en el fortalecimiento de la articulación interinstitucional y el seguimiento efectivo a los compromisos territoriales.</t>
    </r>
  </si>
  <si>
    <t xml:space="preserve">Durante el primer trimestre de 2026 se reporta la ejecución de 9 acciones de inspección y vigilancia a prestadores priorizados, alcanzando un cumplimiento del 18% en el periodo. </t>
  </si>
  <si>
    <t>Análisis cuatrienio:
Se tiene una meta para el cuatrienio de 297 acciones de inspección y vigilancia de las cuales se realizó 43 en 2023, 159 en 2024, 45 en 2025 y 23 a 2026 T-II, para un total de 270 acciones que representan un avance acumulado del 90,90% para el cuatrienio.  
Detalle:
Durante el segundo trimestre de 2026, el indicador presentó un resultado de catorce (14) acciones ejecutadas, correspondientes al 28% de la meta establecida de cincuenta (50) acciones para la vigencia 2026. De manera acumulada, al cierre del primer semestre de 2026, se han ejecutado veintitrés (23) acciones, lo que representa un 46% de avance frente a la meta anual prevista. Este resultado evidencia un avance acorde con la programación institucional para el primer semestre de la vigencia, permitiendo mantener una ejecución progresiva de las actividades previstas para el cumplimiento de la meta anual.
Las principales razones que explican el comportamiento del indicador son:
• Ejecución de ocho (8) auditorías a prestadores de servicios de salud ubicados en los departamentos de La Guajira, Nariño, Casanare, Cauca, Caldas y Antioquia, priorizados por la atención de poblaciones étnicas, en cumplimiento de las funciones de inspección y vigilancia de la Delegatura.
• Desarrollo de dos (2) orientaciones técnicas en los departamentos de Meta y Bolívar, orientadas al fortalecimiento de la prestación de servicios de salud dirigidos a vigilados que atienden poblaciones étnicas.
• Realización de una (1) mesa intersectorial para verificar el cumplimiento de las órdenes impartidas mediante la Resolución No. 2025410040012360-6 de 2025, relacionadas con la atención de la problemática de desnutrición infantil en el departamento del Chocó.
• (3) Seguimientos a los planes de acción presentados por los prestadores priorizados en el marco de la Resolución No. 2025410040012360-6 de 2025, con el propósito de verificar el avance en la implementación de las acciones correctivas y fortalecer el cumplimiento de las medidas adoptadas. Análisis de tendencia y riesgo.
De acuerdo con el comportamiento del indicador, la tendencia de ejecución es favorable y el avance acumulado del 46% al cierre del primer semestre es consistente con la programación de las actividades desarrolladas durante la vigencia. No obstante, para alcanzar la meta anual será necesario ejecutar veintisiete (27) acciones durante el segundo semestre, equivalentes al 54% de la meta programada. En este sentido, aunque no se evidencia una desviación significativa frente a la programación, el cumplimiento de la meta dependerá de mantener la oportunidad en la ejecución de las auditorías, orientaciones técnicas, mesas de trabajo y demás actividades de inspección y vigilancia previstas para el segundo semestre.
Conclusión y acciones: Con base en el análisis realizado, no se requieren acciones correctivas, dado que el indicador presenta un comportamiento acorde con la programación establecida para el primer semestre. Sin perjuicio de lo anterior, se recomienda fortalecer el seguimiento a la programación del segundo semestre, priorizando la ejecución oportuna de las veintisiete (27) acciones pendientes, con el fin de asegurar el cumplimiento de la meta anual de cincuenta (50) acciones y mitigar el riesgo de rezagos en la ejecución al cierre de la vigencia.</t>
  </si>
  <si>
    <t xml:space="preserve">
Durante el segundo trimestre de 2026 se reporta la ejecución acumulada de 23 acciones de inspección y vigilancia a prestadores priorizados, alcanzando un cumplimiento del 46% en el periodo. </t>
  </si>
  <si>
    <t>Ejercer Inspección y Vigilancia a la dispensación completa de fórmulas de medicamentos por parte del Gestor Farmacéutico</t>
  </si>
  <si>
    <t>Reporte del tablero de control</t>
  </si>
  <si>
    <t>Porcentaje de fórmulas de medicamentos Plan de Beneficios en Salud dispensadas de manera completa por el Gestor Farmacéutico (GF)</t>
  </si>
  <si>
    <t>(Número de fórmulas de medicamentos PBS y no PBS dispensadas en su totalidad por el GF / Número total de fórmulas de medicamentos PBS y no PBS solicitadas al GF) * 100</t>
  </si>
  <si>
    <r>
      <t>De los 51 Gestores Farmacéuticos que reportaron el indicador de porcentaje de fórmulas de medicamentos del Plan de Beneficios en Salud dispensadas de manera completa, se evidenció un avance del 90,22 %. Frente a este resultado, desde la Delegatura para Operadores Logísticos de Tecnologías en Salud y Gestores Farmacéuticos se han realizado acciones de inspección y vigilancia (IV) para gestionar las causas que inciden en el incumplimiento del porcentaje restante, con el fin de trabajar de manera articulada con los gestores farmacéuticos y otros actores del SGSSS para continuar promoviendo las condiciones necesarias para alcanzar la meta establecida en el Plan Sectorial.
en detalle, durante el primer trimestre de la vigencia 2026 se generaron un total de 25.866.093 fórmulas de medicamentos PBS y No PBS, de las cuales se dispensaron 23.335.699 fórmulas completas, lo que representa el 90,22% de las fórmulas de medicamentos PBS y No PBS solicitadas en el período, dejando de dispensar completas un total de 2.530.394 fórmulas, encontrándose por debajo de la meta propuesta para la vigencia 2026.
En ese sentido y con base en los resultados de los indicadores de seguimiento, la información consolidada en el tablero de control y la implementación del Plan de Choque de Medicamentos, se priorizaron acciones de inspección y vigilancia dirigidas a los Gestores Farmacéuticos. Esta priorización consideró, además, otros antecedentes relevantes como PQRD, seguimientos previos, medidas de control vigentes y demás actuaciones administrativas, abarcando todos los niveles de riesgo, a partir de lo cual se adelantaron acciones frente a los siguientes gestores farmacéuticos:
(47) Acciones de IV a: Cafam, Cohan, Ramédicas, Logifarma, Medic Colombia, Colsubsidio, Offimedicas, Cruz Verde, Audifarma, Discolmets, Disfarma, Farmamedic Especializada, Humsalud, Medisfarma, Medifarma Tienda Médica y Suply Medical.
Algunos de los sujetos vigilados que inicialmente fueron incluidos en la priorización, como Insercoop y Marcazsalud, ya habían sido objeto de acciones de inspección y vigilancia entre los meses de noviembre y diciembre de 2025, en consecuencia, se realizó la valoración correspondiente, lo que permitió ajustar la priorización y ampliar la población de sujetos a auditar.</t>
    </r>
    <r>
      <rPr>
        <b/>
        <sz val="10"/>
        <rFont val="Calibri"/>
        <family val="2"/>
      </rPr>
      <t xml:space="preserve">
Plan de Choque:</t>
    </r>
    <r>
      <rPr>
        <sz val="10"/>
        <rFont val="Calibri"/>
        <family val="2"/>
      </rPr>
      <t xml:space="preserve">
Como se mencionó, con el propósito de mejorar los resultados, la Supersalud está implementando un plan de choque para medicamentos no sólo dirigido a los Gestores Farmacéuticos sino también a los demás actores en el marco de la garantía del derecho a la salud, cuyo objetivo es: Subsanar fallas y procurar la garantía del derecho a la salud  implicando a todos los actores del Sistema General de Seguridad Social en Salud, EPS, IPS, Gestores Farmacéuticos y autoridades mediante una estrategia institucional de 8 meses, desde diciembre de 2025, con impacto a nivel nacional.
En general, es importante resaltar que con las acciones desplegadas se ha logrado mejorar de forma sustancial la dispensación completa de fórmulas de medicamentos Plan de Beneficios en Salud, habida cuenta que, en comparación con el porcentaje promedio de 83,36% del año 2025 se aumentó a 90,22% en el primer trimestre del año 2026, lo cual garantiza que un mayor número de pacientes pueda iniciar y/o continuar su tratamiento.</t>
    </r>
  </si>
  <si>
    <t>Durante el primer trimestre de 2026 se reporta un cumplimiento del 90,22% en la dispensación completa de fórmulas de medicamentos por parte de los Gestores Farmacéuticos.
Frente a este resultado, mnifiestan que desde la Delegatura para Operadores Logísticos de Tecnologías en Salud y Gestores Farmacéuticos se han realizado acciones de inspección y vigilancia (IV) para gestionar las causas que inciden en el incumplimiento del porcentaje restante.</t>
  </si>
  <si>
    <t xml:space="preserve">Es importante tener en cuenta que las entidades vigiladas disponen hasta del día 13 de cada mes para reportar la información correspondiente al cierre del mes inmediatamente anterior, motivo por le cual la cifra reportada es con corte a 31 de mayo de 2026.
Es así que, con corte al 31/05/2026, para los 74 gestores que reportaron  el indicador se  presentó un resultado de 88,5%, correspondiente a la entrega completa de 32.876.324 fórmulas de un total de 37.136.014 fórmulas solicitadas durante el período evaluado. Este resultado representa un cumplimiento del 88,52%, permitiendo evidenciar un nivel favorable de gestión frente a las solicitudes recibidas durante el periodo.
Análisis de causas: Las principales razones que explican el comportamiento del indicador son:
- Seguimiento permanente a la gestión y entrega de tecnologías en salud por parte de los actores responsables.
- Implementación de mecanismos de monitoreo que permiten identificar y gestionar oportunamente las solicitudes pendientes.
- Persistencia de fórmulas pendientes de entrega que afectan el resultado global del indicador.
Así mismo, en el segundo trimestre se realizaron 57 acciones de IV a 25 Gestores Farmacéuticos (GF), clasificadas de la siguente manera:
- 4 auditoria: Medic colombia,  Medivalle, Genhospi , Dropopular .
- 33 mesas de IV: Disfarma GC Sas, Caja De Compensacion Familiar Cafam,Offimedicas,Audifarma S.A.,Droguerias Y Farmacias Cruz Verde S.A.S,Mennar S.A.S.Logifarma Sas,Duana Cia Ltda,Neuromedicas,Supertiendas Y Droguerías Olimpica S.A.,Medisfarma S.A.S.,Caja Colombiana De Subsidio Familiar – Colsubsidio,Ramedicas Sas,Systemed Farma.
- 20 VR verificaciones rapidas: Disfarma Gc Sas,  Caja De Compensacion Familiar Cafam,Offimedicas,Audifarma,Discolmets Sas,Duana Cia Ltda, PRO-H,Neuromedicas,Supertiendas Y Droguerías Olimpica S.A.,Medisfarma S.A.S.,Distribuciones Viamedical De La Costa S.A.S,Cooperativa De Hospitales De Antioquia - Cohan,Eticos S.A.S,Eve Distribuciones S.A.S.
Conclusión y acciones: Con base en el resultado obtenido, se continuará realizando seguimiento a las solicitudes pendientes y fortaleciendo las estrategias de articulación con los responsables del proceso, con el fin de mejorar la oportunidad y completitud de las entregas y mantener la tendencia de recuperación observada. </t>
  </si>
  <si>
    <t xml:space="preserve">Durante el segundo trimestre de 2026 se reporta un cumplimiento del 88,52% en la dispensación completa de fórmulas de medicamentos por parte de los Gestores Farmacéuticos.
Frente a este resultado, manifiestan que se continuará realizando seguimiento a las solicitudes pendientes y fortaleciendo las estrategias de articulación con los responsables del proceso, con el fin de mejorar la oportunidad y completitud de las entregas y mantener la tendencia de recuperación observada. </t>
  </si>
  <si>
    <t>Diseñar e implementar proyectos asociados al Modelo de Gobierno y Gestión de Datos e Información para la Superintendencia Nacional de Salud</t>
  </si>
  <si>
    <t xml:space="preserve">Informe de implementación de los proyectos asociados o acto administrativo </t>
  </si>
  <si>
    <t>Proyectos asociados al Modelo de Gobierno y Gestión de Datos e Información implementado</t>
  </si>
  <si>
    <t xml:space="preserve">Número de proyectos implementados asociados al Modelo de Gobierno y Gestión de Datos e Información </t>
  </si>
  <si>
    <r>
      <t xml:space="preserve">Nombre del proyecto 2026: Operación del Programa de Gobernanza:
Alcance del proyecto: </t>
    </r>
    <r>
      <rPr>
        <sz val="10"/>
        <rFont val="Calibri"/>
        <family val="2"/>
      </rPr>
      <t xml:space="preserve">Despliegue inicial de las operaciones de acuerdo con lo trabajado en anteriores fases del programa de gobernanza.
En el primer trimestre de 2026, se desarrollaron las siguientes actividades:
</t>
    </r>
    <r>
      <rPr>
        <b/>
        <sz val="10"/>
        <rFont val="Calibri"/>
        <family val="2"/>
      </rPr>
      <t xml:space="preserve">
1. Insumo para contratar el software   para implementar la política de gobernanza de datos:</t>
    </r>
    <r>
      <rPr>
        <sz val="10"/>
        <rFont val="Calibri"/>
        <family val="2"/>
      </rPr>
      <t xml:space="preserve"> Se avanzó con la Dirección de Contratación en los requisitos y las especificaciones relacionadas con el proceso contractual del software para implementar la Política de Gobernanza de Datos, se recibieron observaciones de parte de la Dirección de Contratación y se realizaron los ajustes solicitados por dicha dirección (20%).
</t>
    </r>
    <r>
      <rPr>
        <b/>
        <sz val="10"/>
        <rFont val="Calibri"/>
        <family val="2"/>
      </rPr>
      <t xml:space="preserve">2. Insumo para contratar el proyecto de arquitectura de datos: </t>
    </r>
    <r>
      <rPr>
        <sz val="10"/>
        <rFont val="Calibri"/>
        <family val="2"/>
      </rPr>
      <t xml:space="preserve">Se encuentra en proceso de estructuración por parte de la Subdirección de Analítica (5%)
</t>
    </r>
    <r>
      <rPr>
        <b/>
        <sz val="10"/>
        <rFont val="Calibri"/>
        <family val="2"/>
      </rPr>
      <t xml:space="preserve">3. Insumo para contratar el proyecto de Gestor de Datos Maestros (MDM): </t>
    </r>
    <r>
      <rPr>
        <sz val="10"/>
        <rFont val="Calibri"/>
        <family val="2"/>
      </rPr>
      <t xml:space="preserve">Se avanzó con la Dirección de Contratación en los requisitos y las especificaciones relacionadas con el proceso contractual del MDM, se recibieron observaciones de parte de la Dirección de Contratación y se realizaron los ajustes solicitados por dicha dirección (10%).
</t>
    </r>
    <r>
      <rPr>
        <b/>
        <sz val="10"/>
        <rFont val="Calibri"/>
        <family val="2"/>
      </rPr>
      <t>4. Insumo para contratar el proyecto de calidad de datos:</t>
    </r>
    <r>
      <rPr>
        <sz val="10"/>
        <rFont val="Calibri"/>
        <family val="2"/>
      </rPr>
      <t xml:space="preserve"> Se elaboró preliminarmente el insumo precontractual, orientado a la caracterización de la situación actual en calidad de datos, la identificación de necesidades y brechas, y la definición del alcance, componentes y lineamientos del Programa de Gestión de la Calidad de Datos de la Superintendencia Nacional de Salud (20%)
</t>
    </r>
    <r>
      <rPr>
        <b/>
        <sz val="10"/>
        <rFont val="Calibri"/>
        <family val="2"/>
      </rPr>
      <t>5. Insumo para contratar la herramienta para la implementación del centro de excelencia en inteligencia de negocios y analítica:</t>
    </r>
    <r>
      <rPr>
        <sz val="10"/>
        <rFont val="Calibri"/>
        <family val="2"/>
      </rPr>
      <t xml:space="preserve"> Se realizó el análisis de los procesos preliminares del BI&amp;A-CoE presentados por la Universidad de Antioquia. Como resultado se identificó que el proceso de posicionamiento se traslapa fuertemente con el Estándar de Proceso, el proceso de gestión de proyectos tiene poco desarrollo teórico, adicionalmente se identificaron puntos que no estaban cubiertos con la planeación actual, como el </t>
    </r>
    <r>
      <rPr>
        <i/>
        <sz val="10"/>
        <rFont val="Calibri"/>
        <family val="2"/>
      </rPr>
      <t>match</t>
    </r>
    <r>
      <rPr>
        <sz val="10"/>
        <rFont val="Calibri"/>
        <family val="2"/>
      </rPr>
      <t xml:space="preserve"> de las capacidades actuales de las personas con las herramientas, las necesidades de formación, la importancia del plan de comunicaciones en el proceso de posicionamiento, entre otros. Se realizó la agenda para la visita de las sucursales territoriales de la SNS, en el marco de la implementación del BI&amp;A-CoE. (5%)
En conclusión, el avance del proyecto es del 12%, obtenido de promediar la evolución de cada una de las actividades del mismo, sin embargo, dicho avance cuantitativo parcial no se registra en la columna Z dada la recomendación efectuada por el Minsalud, en el sentido que la meta se entiende cumplida hasta cuando se implemente el proyecto, ahora bien, en cuanto al avance cualitativo el Minsalud manifiesta que es correcto hacerlo para evidenciar el avance del proyecto.</t>
    </r>
  </si>
  <si>
    <t>Para este periodo no se reporta un avance cuantitativo pero si reportan una serie de actividdaes desarrolladas que van encaminada al cumplimiento de la meta.</t>
  </si>
  <si>
    <t>Durante el segundo trimestre de 2026 se registró un avance del 75% en el presente indicador.
La Gobernanza de Datos en sí misma es una iniciativa que apunta a la transformación digital de la entidad, que desde el plano estratégico, se evalúa en los tres componentes de capital humano/personas, Capital tecnológico /tecnología y Procesos. Se define una cuarta área de formalización de las iniciativas como partida para el desarrollo de sus tres componentes. En este sentido, para éste período se llevaron a cabo las siguientes actividades:
1.Programa de Gobernanza de Datos - Indicador de avance: 75%
- Desde la DID se solicitó la designación formal de funcionarios para los roles de stewards operativos, y se reiteró desde el Despacho del señor Superintendente, con respuesta de las áreas, con lo que ya se cuenta con la materialización del modelo de operación del programa a través del modelo de compromiso.
- Se ha hecho el cronograma para reuniones periódicas de los cuerpos colegiados en temas de Gobernanza 1.0 y 2.0, como con el Equipo táctico y los stewards operativos, dentro de las que la primera es del lanzamiento del programa una vez se cuente con la plataforma tecnológica contratada y configurada
Se viene avanzando en los procesos precontractuales de la contratación de la plataforma PaaS-SaaS de INFORMÁTICA IDMC, seleccionada por aplicación de la metodología de evaluación y selección de tecnologías de la Universidad de Antioquia.
2.Centro de Excelencia en Inteligencia de Negocios y Analítica - Indicador de avance: 75%
Desde la DID se solicitó la formalmente la lista de funcionarios y colaboradores con funciones, obligaciones y conocimientos en el tema de analítica e ingeniería de datos, pues se hace necesaria la adopción de las prácticas y tecnologías, no solo por los funcionarios de analítica sino de todos aquellos que hacen tratamiento de los datos en el SNS para un impacto real de gobernanza del uso y usabilidad de los datos, y se reiteró desde el Despacho del señor Superintendente, con respuesta de las áreas, con lo que ya se cuenta con la materialización de la estructura del Centro/modelo de operación del programa a través del modelo de compromiso.
Se llevo a cabo una iniciativa que convocó la participación de diferentes entidades públicas y privadas, denominada Tablero Fest, la cual se realizó en 24 de junio de 2026, la cual tuvo como objetivo la socialización de las buenas prácticas en el manejo y administración de datos.
Se definió un espacio físico para el BI&amp;A-CoE para su adecuación y equipamiento.
Se formularon además Misión, Visión y Objetivos del Centro de Excelencia en Inteligencia de Negocios y Analítica (BI&amp;A-CoE) de la SNS.
Programa MACRO de Arquitectura de Datos, Programa Subsidiario de Gestión de Matos Maestros y Programa de Gestión de Calidad de Datos de la SNS
Fase precontractual para inversión en 2026, y contratación del proyecto para fase 1
Fase 1
Generación de Capacidad: en esta fase se establecen las bases para la arquitectura de datos de los sistemas TOGAF y MAE, desde un diagnóstico para cada una de las tres áreas de arquitectura, calidad y gestión de datos maestros por modelo de madurez a la medida, y el levantamiento del modelo de negocio (no disponible en la SNS) como base para la arquitectura de datos (global ) y anidados mdm y calidad de datos. Se definirán además los programas en sus procesos y procedimientos para generar capacidad en las tres áreas, contemplando la triada de transformación digital.
Fase 2
Gestión del desempeño: Se ejecutarán los procesos/procedimientos definidos en fase uno partiendo del modelo de negocio, para tener los diferente modelos de la arquitectura de datos y su especificidad en mdm y calidad (metadatos)
A continuación, se presenta la relación de las gestiones adelantadas durante el segundo trimestre de 2026 por proyecto y las evidencias que se adjuntan al presente reporte:
I. General, Proyectos para desarrollar e Implementar el Programa de Gobernanza de Datos y el Centro de Excelencia de Interligencia de Negocios y Analítica BI&amp;A-CoE.
1. Proyectos
•Remisión de resumen de ejecución y casos de negocio de ambos programas, a Secretaría General de acuerdo con compromiso en Comité de Contratación mayo 2026. 20261520000076073 – 25/05/2026
•Aprobación BI&amp;A-COE y GoD: Concepto técnico-jurídico, validación de entregables contractuales y plan de despliegue operativo del Programa de Gobernanza de Datos (GoD) y Centro de Excelencia (BI&amp;A-CoE).
20269000000078943 – 26052026.
2.Modelo de compromiso (Capital Humano)
•EE Reiteración designación de funcionarios GoD BI&amp;A-CoE. (20261500000056763_21042026)
II. Área de Uso y Usabilidad de Datos - Iniciativa Centro de Excelencia en Inteligencia de Negocios y Analítica BI&amp;A-CoE.
1.Proyecto de establecimiento de ecosistema digital BI&amp;A-CoE.
20261520000055113_17042026
20261520000073593_ 21052026
2.Fortalecimiento del talento humano para el BI&amp;A-CoE
De acuerdo con primera revisión y reunión con Contratación con los anteriores se establece el manEjo separado de cada uno de los productos a contratar. Por eso se presenta en comité de contratación donde se autoriza la creación de las tres líneas de PAA desde la inicial que era una sola en los memorando anteriores.
3.Proyecto para BI&amp;ACoE Adecuación y Equipamiento de espacio físico.
Databricks
20261520000087923_12/06/2026 12:35
complemento Databricks
2026152000009601302/07/2026 15:36
AWS
2026152000008793312/06/2026 12:36
Complemento AWS
2026152000009605302/07/2026 15:44
GitHub
2026152000008790312/06/2026 12:10
Complemento GitHub
2026152000009602302/07/2026 15:38
Para el alistamiento del ecosistema digital se ha hecho requerimiento de la documentación de los Sistemas intitucionales de reporte e información
SS Documentación Superargo PQRD
2026152000006392304/05/2026 16:39
SS Documentación Tec. nRVCC
2026152000009367326/06/2026 12:04
4.Fortalecimiento del talento humano para el BI&amp;A-CoE
•Contratación de 4 Contratistas - OPS para manejo de BI&amp;A-CoE, ingeniería de datos y gestion del cambio, comunicaciones y relacionamiento.
Actas de incio – 4 OPS (FEBRERO 2026)
5.Proyecto para BI&amp;ACoE Adecuación y Equipamiento de espacio físico.
•SS Aval espacio físico BI&amp;A-CoE. 20261520000086773_06102025
•Aval espacio Físico. 24062026
•Radicados de compra tecnología que incluye el equipamiento del BI&amp;A-CoE. 2026153000004728302/04/2026 11:31
2026153000009615302/07/2026 17:23
III. Areas de Integridad de Integración de datos y de Consistencia y Calidad de Datos.
1.Proyecto para el desarrollo e implementación del programa marco de Arquitectura de Datos, Programa Subsidiario de Calidad de Datos y Programa Subsidiario de Gestión De Datos Maestros dE MDM.
Radicación de insumo contractual. 20261520000080063_30052026.
IV. Area de Seguridad, privacidad y confidencialidad de datos
1.Política de Gobernanza sobre la Gestión de la Seguridad, privacidad y confidencialidad de datos (No es proyecto desde Programa de Gobernanza de Datos en este punto).
Capitalizando los avances del grupo de seguridad de STI se ha desarrollado propuesta de Política de Gobernanza sobre la Gestión de la Seguridad, privacidad y confidencialidad de datos, en proceso de discusión con CISO.
DIFT17 5 GoD 3.2-C-Políticas Esp GoD SEGURIDAD PRIVACIDAD CONFIDENCIALIDAD 21012026
V. Área de Acceso y Disponibilidad de Datos, e Interoperabilidad
Se vienen desarrollando actividades de Datos abiertos en cabeza de STI, como de interoperabilidad en la dimensión técnica. Con los avances en Arquitectura de Datos, MDM y Calidad se apunta a aportar a las dimensiones de interoperabilidad semántica y sintactica, parte de la técnica, como a la organizacional/funcional desde el artefacto de modelo de negocio, que aporta también a la definición de la arquitectura empresarial de la Institución.
En conclusión, el avance del proyecto es del  75%, obtenido al promediar la evolución de cada una de las actividades del mismo, sin embargo, dicho avance cuantitativo parcial no se registra en la columna AE (Resultado cuantitativo del Trimestre) la da recomendación efectuada por el Minsalud, en el sentido que la meta se entiende cumplida hasta cuando se implemente el proyecto. Respecto al avance cualitativo. Minsalud manifiesta que es correcto hacerlo para evidenciar el avance del proyecto</t>
  </si>
  <si>
    <t>Diseñar e implementar lineamientos asociados al Sistema de gestión de la innovación y gestión del conocimiento para la Superintendencia Nacional de Salud</t>
  </si>
  <si>
    <t xml:space="preserve">Documento con los lineaminetos </t>
  </si>
  <si>
    <t xml:space="preserve">Lineamientos asociados al Sistema de Gestión del Conocimiento y la Innovación de la Superintendencia Nacional de Salud diseñado, implementado y evaluado </t>
  </si>
  <si>
    <t xml:space="preserve">Número de lineamientos cumplidos del sistema (modelo) de innovación y gestión del conocimiento </t>
  </si>
  <si>
    <r>
      <t>A continuación se detallan los lineamientos a implementar en la vigencia 2026 y su respectivo avance para el primer trimestre de 2026, así:</t>
    </r>
    <r>
      <rPr>
        <b/>
        <sz val="10"/>
        <rFont val="Calibri"/>
        <family val="2"/>
      </rPr>
      <t xml:space="preserve">
Lineamiento 1: Repositorios de Información institucionales, que sirvan como plataforma centralizada para almacenar, preservar y difundir la producción documental, histórica, el conocimiento y la información administrativa de la organización. Avance cuantitativo: 10%</t>
    </r>
    <r>
      <rPr>
        <sz val="10"/>
        <rFont val="Calibri"/>
        <family val="2"/>
      </rPr>
      <t>.
A continuación se relaciona el análisis cualitativo del avance del lineamiento:</t>
    </r>
    <r>
      <rPr>
        <b/>
        <sz val="10"/>
        <rFont val="Calibri"/>
        <family val="2"/>
      </rPr>
      <t xml:space="preserve">
- </t>
    </r>
    <r>
      <rPr>
        <sz val="10"/>
        <rFont val="Calibri"/>
        <family val="2"/>
      </rPr>
      <t>Se identificó la necesidad de trabajaer en el repositorio general de la Entidad. Se estableció para el año 2026 comenzar con la prueba Piloto del Repositorio de información de la DID. en el segundo semestre se busca evaluar la estrategia (prototipo) a fin de implementarla en toda la Entidad.
- Se creó el nuevo repositorio, con organización y documentos técnicos explicativos.
- Se inició con la etapa de migración de información, para posteriormente pasar a la fase de implementación, validación y evaluación del repositorio DID.</t>
    </r>
    <r>
      <rPr>
        <b/>
        <sz val="10"/>
        <rFont val="Calibri"/>
        <family val="2"/>
      </rPr>
      <t xml:space="preserve">
Lineamiento 2: Prueba Piloto de la gestión por proyectos en la SNS, entendiendose como la aplicación de conocimientos, habilidades, herramientas y técnicas para planificar, ejecutar y controlar actividades con el fin de alcanzar objetivos específicos (tiempo, costo, alcance y calidad) a fin de dirigir un proyecto desde su inicio hasta su cierre, organizando recursos para lograr resultados concretos.  Avance cuantitativo: 10%.
Mencionado esto, a continuación se relacionan las acciones desarrolladas en el trimestre, así:</t>
    </r>
    <r>
      <rPr>
        <sz val="10"/>
        <rFont val="Calibri"/>
        <family val="2"/>
      </rPr>
      <t xml:space="preserve">
- Se identificó la necesidad de trabajar en la "PMO" de la Entidad, para ello se estableció comenzar a ejecutar una prueba Piloto en la DID, con el fin de gestionar a través en la DID los proyectos priorizados, a fin de tener información relevante para la toma de decisiones y el control de la Gestión de la Dirección a través de sus Subdirecciones y del Grupo ICI.
- Se socializó la estrategia con los Subdirectores y en la sesión ordinaria del Equipo Técnico de Apoyo a la Gestión de Innovación y Conocimiento,
- Se realizó toda la estrategia para modificar el DIFT33, con el fin de estructurar la fuente de requerimientos de productos o servicios, que serán los proyectos de la DID.
- Desde STI se está implementando la herramienta para seguimiento de los proyectos, lo cual se está prototipando con 32 proyectos priorizados para STI, inicialmente respecto de los recursos económicos.
Es importante aclarar que este es un piloto cuyos resultados se socializarán a la Oficina Asesora de Planeación para que evalúe la pertinencia de adoptarlo al interior del área, bajo el entendido que la OAP tiene a su cargo las funciones de gestión de los proyectos de inversión establecidas en el Decreto 1080 de 2021, las cuales son ejecutadas por el Grupo de Gestión de Planeación y Proyectos de Inversión. Así mismo, con este lineamiento la Dirección de Innovación y Desarrollo (DID) busca generar un prototipo de seguimiento por proyectos (de gestión y/o de inversión), con prueba piloto en la DID, para lograr identificar los temas que está ejecutando la Dirección y el manejo entre Subdirecciones y áreas, para dejar de trabajar como áreas separadas y emplezar a avanzar como una unidad. Para ello, se generará una caja de herramientas, se documentarán avances y se realizará la evaluación. Luego de esto, se socializarán los resultados a la OAP.
Así mismo, es preciso mencionar que si bien el avance cuantitativo es del 20%, obtenido de sumar la evolución de cada uno de los lineamientos, dicho avance parcial no se registra en la columna Z dada la recomendación efectuada por el Minsalud, en el sentido que la meta se entiende cumplida hasta cuando se implementen los lineamientos, ahora bien, en lo atinente al avance cualitativo el Minsalud manifiesta que es correcto hacerlo para evidenciar la ejecución de estos.</t>
    </r>
    <r>
      <rPr>
        <b/>
        <sz val="10"/>
        <rFont val="Calibri"/>
        <family val="2"/>
      </rPr>
      <t xml:space="preserve">
Lineamiento con rezago 2025: Denominado inicialmente como "Fortalecer y formalizar la unidad de I+D+I como centro reconocido por Minciencias", no obstante, mediante análisis internos de la Dirección de Innovación y Desarrollo de la Supersalud se determinó ajustar el alcance (principalmente porque el reconocimiento de un grupo por parte del Minciencias puede tardar 3 años o más) y denominarlo </t>
    </r>
    <r>
      <rPr>
        <b/>
        <u/>
        <sz val="10"/>
        <rFont val="Calibri"/>
        <family val="2"/>
      </rPr>
      <t>"Fortalecer y formalizar temas asociados con I+D+i, a través de la creación del Grupo Interno de Trabajo de Innovación, Conocimiento e Investigación”.</t>
    </r>
    <r>
      <rPr>
        <b/>
        <sz val="10"/>
        <rFont val="Calibri"/>
        <family val="2"/>
      </rPr>
      <t xml:space="preserve"> Avance cuantitativo: 90% (Solamente falta formalizar la creación de Grupo Interno de Trabajo de Innovación, Conocimiento e Investigación).</t>
    </r>
    <r>
      <rPr>
        <sz val="10"/>
        <rFont val="Calibri"/>
        <family val="2"/>
      </rPr>
      <t xml:space="preserve">
El diseño, implementación y evaluación de un sistema de conocimiento e Innovación conlleva la ejecución de diferentes actividades que no se pueden ejecutar en un solo año. Se trata de un sumario de actividades concatenadas para lograr resultados tangibles, los cuales se deben cumplir en su totalidad para lograr los resultados esperados con este indicador del PES.
Así mismo, bajo la asesoría de la Oficina Asesora de Planeación, la Dirección de Innovación y Desarrollo de la Supersalud, luego de análisis internos decidió acotar el alcance del lineamiento inicial, definiendo el lineamiento como </t>
    </r>
    <r>
      <rPr>
        <b/>
        <sz val="10"/>
        <rFont val="Calibri"/>
        <family val="2"/>
      </rPr>
      <t>“Fortalecer y formalizar temas asociados con I+D+i, a través de la creación del Grupo Interno de Trabajo de Innovación, Conocimiento e Investigación”</t>
    </r>
    <r>
      <rPr>
        <sz val="10"/>
        <rFont val="Calibri"/>
        <family val="2"/>
      </rPr>
      <t xml:space="preserve"> sin mencionar la Unidad I+D+i y eliminando la frase “reconocido por Minciencias”.
Estas modificaciones y la necesidad de creación del Grupo de Innovación, Conocimiento e Investigación (ICI) se socializaron ante el Equipo Tecnico de Apoyo a la Gestión de Innovación y Conocimiento en la sesión ordinaria del primer trimestre del año 2026, lo cual quedó consignado en el acta No. GE-12669 del 26 de marzo de 2026 que se encuentra en estado de aprobación hasta el 10 de abril de 2026.
De acuerdo con la orientación dada por la OAPES del Minsalud, el avance de este rezago (0,90) se registrará en la columna AW hasta el momento en que el lineamiento se encuentre implementado.</t>
    </r>
  </si>
  <si>
    <t>A continuación se detallan los lineamientos a implementar en la vigencia 2026 y su respectivo avance para el segundo trimestre de 2026, así:
Lineamiento 1
Nombre del lineamiento: Repositorios de Información institucionales, que sirvan como plataforma centralizada para almacenar, preservar y difundir la producción documental, histórica, el conocimiento y la información administrativa de la organización
% avance cuantitativo del lineamiento a 30 de junio de 2026: 40%
Análisis cualitativo del avance a 30 de junio de 2026.
Durante el segundo trimestre del 2026, En el marco de la implementación de la Política de Gestión del Conocimiento y la Innovación GESCO+I y el fortalecimiento del Subsistema de Gestión del Conocimiento y la Innovación, el proyecto de Repositorios de Información se desarrolla como una prioridad a cargo de la Dirección de Innovación y Desarrollo, con el fin de generar una Transferencia del Conocimiento eficiente, materializar una gestión del cambio que impacte el día a día en la Entidad y permita impactar desde la Innovación (incremental) la mejora de un producto o servicio en la Entidad, que genere beneficios en el acceso a la información.
En este sentido, en desarrollo de las actividades de articulación y gestión adelantadas con las diferentes áreas, se identifican los siguientes hitos, como avances frente a temas de repositorios de información, a saber:
1. El proyecto de repositorios llevó a realizar el estudio técnico de la realidad de repositorios en la Entidad, estableciendo que la SNS tiene un único repositorio padre (https://supersalud.sharepoint.com/SitePages/Inicio.aspx) que contiene toda la información de la Entidad.
Este estudio identificó la necesidad de generar un documento técnico mediate el cual se desarrollen los siguientes aspectos:
• creación de repositorios de información
• Inventario claro de repositorios de información que permita administrar el buscador de información (buscador de conocimiento), es decir, el buscador de información para ser usada por los diferentes grupos de valor y de interés. De acuerdo con la caracterización de la información
• Lineamientos unificados que caractericen la información (pública, reservada, anonimizada, etc.
La prueba piloto se realizará en la Dirección de Innovación y Desarrollo, una vez dispuestos los lineamientos bajo los cuales se adelantará la organización de los documentos técnicos explicativos de los diferentes aspectos.
Lineamiento 2.
Nombre del lineamiento: Prueba Piloto de la gestión por proyectos en la SGS, entendiéndose como la aplicación de conocimientos, habilidades, herramientas y técnicas para planificar, ejecutar y controlar actividades con el fin de alcanzar objetivos específicos (tiempo, costo, alcance y calidad) a fin de dirigir un proyecto desde su inicio hasta su cierre, organizando recursos para lograr resultados concretos.
El porcentaje de avance del lineamiento a 30 de junio es: 20%.
Durante el segundo trimestre de 2026, se adelantaron diferentes actividades de articulación, para la estructuración del documento técnico mediante el cual se está adelantando el levantamiento de las necesidades o requerimientos, para el diseño del prototipo de la plataforma de Gestión del Conocimiento e Innovación (GESCO+I) de la Superintendencia Nacional de Salud de Colombia conforme a las directrices de la norma ISO/IEC/IEEE 29148:2011, Práctica Recomendada para Especificaciones de Requisitos de Software.
En este sentido, se avanzó en la construcción de un documento técnico por medio del cual se están recogiendo los requerimientos técnicos para la creación de la plataforma GESCO+I, que responda a la necesidad de materializar la política pública de gestión del conocimiento y la innovación en el marco del Modelo Integrado de Planeación y Gestión (MIPG), definida por el Departamento Administrativo de la Función Pública (DAFP, 2020). Esta iniciativa se fundamenta además en las mejores prácticas observadas en ecosistemas como el GESCO del Ministerio de Minas y Energía, los programas de retos de innovación abierta y los lineamientos EVA de Función Pública.
En consecuencia, se viene trabajando en la elaboración del documento técnico denominado “GESCO+i Documento de requerimientos”.
Lineamiento 3. Meta rezagada 2025.
Nombre del lineamiento: Fortalecer y formalizar temas asociados con I+D+i, a través de la creación del Grupo Interno de Trabajo de Innovación, Conocimiento e Investigación.
% avance cuantitativo del lineamiento: 0%
Análisis cualitativo del avance a 30 de junio:
Durante este período no se presentó un avance significativo, en tanto no se produjo la formalización de la creación de Grupo Interno de Trabajo de Innovación, Conocimiento e Investigación.
Si bien, se adelantó la gestión ante la Dirección de Talento Humano de la SNS, reiterando el oficio con la solicitud de creación del mencionado Grupo. Durante el desarrollo de la sesión del II trimestre del Equipo Técnico de Apoyo a laGestión de Innovación y Conocimiento -ETAGIC, celebrada el pasado 26/06/2026, se indicó que resultaba necesario esperar a la provisión del cargo de Director de Innovación y Desarrollo en propiedad, a fin de que el mismo, valide la procedencia de la creación de dicho grupo interno de trabajo.
En este sentido, durante el segundo trimestre de 2026, mediante memorando No. 20261500000065043 del 5 de mayo de 2026 dirigido a la secretaria general, se remitió oficio de reiteración a la solicitud de creación del grupo interno de trabajo (oficio Rad No. 20261500000028143).
El 26 de junio de 2026, se llevó a cabo sesión del Equipo Técnico de Apoyo a la Gestión Innovación y Conocimiento en la SNS – ETAGIC , haciéndose indicación frente a la gestión para la creación del grupo interno de trabajo, que el asunto se dejará documentado en el informe de cierre y/o empalme, dejando a consideración del titular del cargo de Director (a) de Innovación y Desarrollo, la decisión definitiva sobre su implementación, considerando que la directora, se encuentra en encargo de funciones.
De acuerdo con la orientación de la OAPES de Minsalud, el avance de este rezago (0,90) se registrará en la columna AW (Avance cuantitativo del rezago)  hasta el momento que el lineamiento se encuentre implementado.</t>
  </si>
  <si>
    <t xml:space="preserve">Informe que sustente el numero de fases Alcanzadas/ Número de fases Programas </t>
  </si>
  <si>
    <t>Registro sistematizado con  información pública de los vigilados liquidados y en liquidación.</t>
  </si>
  <si>
    <t>Número de fases alcanzadas  /  número de fases  programadas * 100</t>
  </si>
  <si>
    <r>
      <t>Se efectuó reunión entre la Oficina de Liquidaciones y la Dirección de Innovación y Desarrollo el 3 de marzo de 2026 en la que se retomaron los siguientes puntos del año 2025 y primer trimestre de 2026, así:
i) Las fases previstas para dar cumplimiento a la meta del indicador "Registro sistematizado con  información pública de los vigilados liquidados y en liquidación".
ii) El estado de avance con corte a 31 de marzo de 2026, y
iii) Las actividades pendientes y la fecha de finalización prevista, así:
La Oficina de Liquidaciones ha decidido implementar un Tablero de Control en Power BI, el cual se actualizará mensualmente. Este tablero está diseñado para ejecutarse en dos fases, como se describe a continuación:</t>
    </r>
    <r>
      <rPr>
        <b/>
        <sz val="10"/>
        <rFont val="Calibri"/>
        <family val="2"/>
      </rPr>
      <t xml:space="preserve">
1. Primera Fase. Ejecutada en un 100% a 31 de marzo de 2026, está compuesta por:
a) Base de datos de las entidades liquidadas y en liquidación ordenadas por la SNS.
b) Base de datos de</t>
    </r>
    <r>
      <rPr>
        <sz val="10"/>
        <rFont val="Calibri"/>
        <family val="2"/>
      </rPr>
      <t xml:space="preserve">  las entidades liquidadas y en liquidación No ordenadas por la SNS.
Dicha información se puede visualizar por municipios en el mapa de Colombia.
De las EPS en liquidación por Intervención Forzosa Administrativa para Liquidar (IFAL), se puede visualizar:
c) Información Financiera saldo a corte de Activos y Pasivos
d) Avance de cronograma de liquidación por hitos.
                          </t>
    </r>
    <r>
      <rPr>
        <b/>
        <sz val="10"/>
        <rFont val="Calibri"/>
        <family val="2"/>
      </rPr>
      <t xml:space="preserve">
2.  Segunda Fase: Está en proceso de desarrollo con un avance del 90% a 31 de marzo de 2026. La misma está compuesta por:
1. Información del Saldo a Corte de las Acreencias, calificadas, graduadas y pagadas de los procesos de EPS en intervención forzosa administrativa para liquidar IFAL en liquidación.
A esta fase le falta ajustar la ventana de visualización de la información según reunión con DID para que sea más gráfica, y actualizar el ABC de dicho tablero de control incorporando esta segunda fase. Precisamente la reunión del 3 de marzo se centró en avanzar con la finalización de esta fase.</t>
    </r>
    <r>
      <rPr>
        <sz val="10"/>
        <rFont val="Calibri"/>
        <family val="2"/>
      </rPr>
      <t xml:space="preserve">  
Por lo tanto, el total del avance del indicador a 31 de marzo de 2026 se mantiene en 95%, dado que de las 2 fases se han alcanzado 1,90, o lo que es lo mismo, ((1,90/2)*100=95%)). Se tiene previsto que la meta se cumpla en un 100% antes del mes de agosto de 2026.</t>
    </r>
  </si>
  <si>
    <t xml:space="preserve">Durante el primer trimestre de 2026 se reporta un avance del 95% en la implementación de fases del sistema de información pública para vigilados liquidados y en liquidación. </t>
  </si>
  <si>
    <t xml:space="preserve">La Oficina de Liquidaciones ha decidido implementar un Tablero de Control en Power BI, el cual se actualizará mensualmente. Este tablero está diseñado para ejecutarse en dos fases, como se describe a continuación:
1. Primera Fase. Ejecutada en un 100% a 30 de junio de 2026, está compuesta por:
a) Base de datos de las entidades liquidadas y en liquidación ordenadas por la SNS.
b) Base de datos de las entidades liquidadas y en liquidación No ordenadas por la SNS.
Dicha información se puede visualizar por municipios en el mapa de Colombia.
De las EPS en liquidación por Intervención Forzosa Administrativa para Liquidar (IFAL), se puede visualizar:
c) Información Financiera saldo a corte de Activos y Pasivos
d) Avance de cronograma de liquidación por hitos.
2. Segunda Fase: Está en proceso de desarrollo con un avance del 90% a 30 de junio de 2026. La misma está compuesta por:
1. Información del Saldo a Corte de las Acreencias, calificadas, graduadas y pagadas de los procesos de EPS en intervención forzosa administrativa para liquidar IFAL en liquidación.
A esta fase le falta ajustar la ventana de visualización de la información según reunión con DID para que sea más gráfica, y actualizar el ABC de dicho tablero de control incorporando esta segunda fase. Precisamente la reunión del 3 de marzo se centró en avanzar con la finalización de esta fase.
Por lo tanto, el total del avance del indicador a 30 de junio de 2026 se mantiene en 95%, dado que de las 2 fases se han alcanzado 1,90, o lo que es lo mismo, ((1,90/2)*100=95%)).
Para el segundo trimestre, se remitieron insumos para la actualización del tablero con corte a 31 de marzo de 2026 y se asistió a reunión convocada por la DID.
La oficina de liquidaciones, durante el tercer trimestre, citará a una nueva reunión con la DID con el fin de conocer los faltantes para cumplir la meta en un 100% y fechas tentativas de este cumplimiento.
 </t>
  </si>
  <si>
    <t xml:space="preserve">Durante el segundo trimestre de 2026 se reporta un avance del 95% en la implementación de fases del sistema de información pública para vigilados liquidados y en liquidación. </t>
  </si>
  <si>
    <t>Impulsar acciones de inspección y vigilancia tendientes a monitorear las responsabilidades de los generadores, recaudadores y administradores de recursos y generar alertas que contribuyan a la sostenibilidad financiera del sistema.</t>
  </si>
  <si>
    <t xml:space="preserve">Informe Trimestral de eficiencia en la gestión de alertas </t>
  </si>
  <si>
    <t>Porocentaje de alertas generadas en desarrollo de las acciones de IV a generadores, recaudadores y administradores de recursos del SGSSS.</t>
  </si>
  <si>
    <t>Gestiones realizadas a las alertas generadas en el informe del trimestre anterior" / Total de alertas encontradas en el informe del trimestre anterior</t>
  </si>
  <si>
    <t>DET: Desde la Dirección de Inspección y Vigilancia de Generadores, Recaudadores y Administradores de Recursos del SGSS, no se recibieron alertas en el cuarto trimestre de 2025, por tal motivo no se realizaron acciones de gestión al respecto durante el primer trimestre de 2026.
El avance de este indicador se reflejará en los siguientes trimestres de la vigencia 2026.</t>
  </si>
  <si>
    <t>No se reporto avance para esta cción en el primer trimestre de 2026, la entidda maniffiesta que el avance de este indicador se reflejará en los siguientes trimestres de la vigencia 2026.</t>
  </si>
  <si>
    <t>Desde la Dirección de Inspección y Vigilancia para Generadores, Recaudadores y Administradores de Recursos del SGSS, no se recibieron alertas en el trimestre comprendido de enero a marzo de 2026, por tal motivo no se realizaron acciones de gestión al respecto en el segundo trimestre del año. Es importante resaltar que este es un indicador a demanda cuya formula es (Gestiones realizadas a las alertas generadas en el informe del trimestre anterior/ Total de alertas encontradas en el informe del trimestre anterior)*100, es decir, (0/0).
En ese sentido, este resultado obedece a que durante el primer trimestre no se generaron alertas derivadas de las acciones de inspección y vigilancia, por lo que no fue necesario adelantar acciones de gestión en sel egundo trimestre. Al tratarse de un indicador de demanda, el resultado refleja la atención oportuna de las alertas recibidas y no el volumen de estas. El riesgo asociado al indicador se mantiene bajo, dado que no existieron alertas pendientes de gestión durante el trimestre. Sin embargo, es importante asegurar la continuidad de los mecanismos de monitoreo y detección para garantizar que, ante la eventual generación de alertas, estas sean gestionadas de manera oportuna, evitando afectaciones al seguimiento de los recursos del SGSSS.
Ahora bien, frente a las acciones a desarrollar se identifican:
- Mantener los mecanismos de monitoreo y seguimiento para la identificación oportuna de alertas.
- Continuar fortaleciendo la gestión de la Dependencia para garantizar una respuesta inmediata cuando se generen alertas.
- Realizar seguimiento periódico al comportamiento del indicador para verificar la oportunidad de la gestión en caso de presentarse alertas.</t>
  </si>
  <si>
    <t>No se reporto avance para esta acción en el segundo trimestre de 2026, la entidda manifiesta que el avance de este indicador se reflejará en los siguientes trimestres de la vigencia 2026.</t>
  </si>
  <si>
    <t xml:space="preserve">Incrementar las acciones de inspección y vigilancia conducentes a monitorear los riesgos financieros en las Empresas Sociales del Estado priorizadas, para generar alertas que les permitan establecer controles preventivos y anticipen la afectación que se pueda generar en la atención de los usuarios por una inadecuada gestión de los recursos. </t>
  </si>
  <si>
    <t>Alertas identificadas y gestionadas en el monitoreo y vigilancia de los recursos financieros en las Empresas Sociales del Estado priorizadas durante el periodo evaluado.</t>
  </si>
  <si>
    <t>Número alertas gestionadas en las ESE priorizadas/Total de alertas identificadas</t>
  </si>
  <si>
    <t>De acuerdo con el reporte de información financiera efectuado por las Empresas Sociales del Estado (ESE) al cierre de la vigencia anterior, se da inicio al análisis de cuatro (4) indicadores financieros relacionados con el estado de la cartera, los pasivos —especialmente aquellos asociados al talento humano en salud—, las pérdidas operacionales y la generación de recaudo frente a los ingresos causados.
Lo anterior, con el propósito de determinar el nivel de criticidad de la situación financiera de las ESE priorizadas, identificar alertas y definir las acciones de inspección y vigilancia a que haya lugar, que permitan corroborar dichas condiciones, así como la formulación de planes de mejoramiento en caso de requerirse en el marco de procesos de auditoría.
Es importante precisar que con corte a 31 de marzo de 2026, la información cuantitativa se encuentra en proceso de consolidación y análisis, por lo cual se reporta el análisis cualitativo y, al igual que en las vigencias anteriores, los resultados cuantitativos del indicador serán reportados en el corte correspondiente al primer semestre de la vigencia 2026.</t>
  </si>
  <si>
    <t>No se reporto avance para esta cción en el primer trimestre de 2026, la entidda maniffiesta que el avance de este indicador se reflejará al primer semestre de la vigencia 2026.</t>
  </si>
  <si>
    <t>Con corte al 30 de junio de 2026, se identificaron y gestionaron cuarenta y cinco (45) alertas, lo que representa un 51 % de cumplimiento frente a la meta anual de ochenta y ocho (88) alertas gestionadas para la vigencia 2026.
Este resultado es producto del monitoreo realizado a las diecinueve (19) Empresas Sociales del Estado (E.S.E.) priorizadas, mediante el análisis de setenta y seis (76) indicadores financieros, calculados con base en la información reportada por las entidades al cierre de la vigencia 2025 y al primer trimestre de 2026. Dicho monitoreo permitió identificar oportunamente situaciones de riesgo financiero y gestionar la totalidad de las alertas detectadas, contribuyendo al fortalecimiento de la sostenibilidad financiera de las E.S.E. objeto de seguimiento.
Análisis de causas
El resultado alcanzado obedece a las siguientes acciones desarrolladas por la Dirección de Inspección y Vigilancia para Prestadores de Servicios de Salud:
•Monitoreo de cuatro (4) indicadores financieros, construidos a partir de variables relacionadas con cartera, pasivos, obligaciones con el talento humano en salud, pérdidas operacionales y capacidad de recaudo frente a los ingresos causados.
•Análisis de setenta y seis (76) indicadores financieros correspondientes a las diecinueve (19) E.S.E. priorizadas, lo que permitió determinar el nivel de criticidad de su situación financiera e identificar oportunamente riesgos que podrían afectar su sostenibilidad.
•Elaboración de informes de auditoría, realización de traslados a las autoridades competentes y ejecución de acciones de inspección y vigilancia sobre el componente financiero, dirigidas a mitigar los riesgos identificados.
•Gestión del 100 % de las alertas identificadas, mediante el seguimiento a las condiciones detectadas y la formulación de planes de mejoramiento cuando fue procedente.
Análisis de tendencia y riesgo
El comportamiento del indicador evidencia una tendencia positiva, toda vez que al cierre del primer semestre se alcanzó un 51% de la meta anual, superando el porcentaje de avance esperado para este periodo y reflejando la ejecución oportuna de las actividades de monitoreo y vigilancia financiera sobre las Empresas Sociales del Estado priorizadas.
Adicionalmente, la gestión del 100% de las alertas identificadas evidencia la efectividad de los mecanismos implementados para la detección temprana de riesgos financieros y la adopción de acciones de inspección y vigilancia orientadas a prevenir el deterioro de la sostenibilidad financiera de las entidades monitoreadas.
Si bien para el segundo semestre se requiere la identificación y gestión de cuarenta y tres (43) alertas adicionales para alcanzar la meta anual, no se evidencian riesgos significativos de incumplimiento, considerando el comportamiento observado durante el primer semestre, la continuidad del proceso de monitoreo financiero y la capacidad operativa para atender oportunamente las alertas que se generen.
Conclusión y acciones
El indicador registra un desempeño favorable, al alcanzar un avance del 51 % de la meta anual y gestionar oportunamente el 100 % de las alertas identificadas, lo que evidencia la efectividad de las acciones de monitoreo y vigilancia financiera adelantadas por la Delegatura y su contribución a la identificación temprana de riesgos en las Empresas Sociales del Estado priorizadas.
En virtud del comportamiento observado, no se requiere la implementación de acciones correctivas. Se recomienda mantener la periodicidad del monitoreo financiero, fortalecer el análisis preventivo de los indicadores y garantizar la gestión oportuna de las alertas que se generen durante el segundo semestre, con el fin de asegurar el cumplimiento de la meta anual y continuar fortaleciendo la sostenibilidad financiera de las entidades monitoreadas.
El detalle de las 45 alertas se evidencia en la carpeta "Alertas recursos financieros ESE priorizada" en el archivo excel "Tablero de aleras ESE 2026- T2" Columna K  (Alertas indicadores numerador desde la fila 11 hasta la filla 30).</t>
  </si>
  <si>
    <t>Para este periodo la entidad reporta que se identificaron y gestionaron cuarenta y cinco (45) alertas, lo que representa un 51 % de cumplimiento frente a la meta anual.</t>
  </si>
  <si>
    <t>Fortalecer la capacidad financiera de la superintendencia nacional de salud a traves del recaudo de la contribucion de los vigilados.</t>
  </si>
  <si>
    <t xml:space="preserve">Certificación del area financiera </t>
  </si>
  <si>
    <t>Recaudo de la contribucion a favor de la superintendencia nacional de salud</t>
  </si>
  <si>
    <t>(valor recaudado por concepto de contribuccion/valor liquidado por concepto de contribuccion)*100</t>
  </si>
  <si>
    <t>Como se observa en la columna T de este archivo, la periodicidad de medición de este indicador es Anual, motivo por el cual respecto del primer trimestre de 2026 no se reportar un resultado cuantitativo asociado al porcentaje de recaudo de la contribución a favor de la Superintendencia Nacional de Salud.
No obstante, el Grupo de Contribución de la entidad se encuentra en el proceso de preparación para el recaudo correspondiente a la vigencia 2026,  el cual se tiene previsto que inicie en el mes de julio del año en curso.
De igual manera, se está avanzando en la proyección de la resolución de contribución la cual su puso a disposición de la ciudadanía para la recepción de comentarios y observaciones y la Dirección Financiera se encuentra revisando y dando respuesta a los requerimientos recibidos, con el fin de elaborar el acta de comentarios consolidada y proceder a su respectiva publicación en la página web institucional, conforme a la normativa vigente.
Una vez se dé inicio al proceso de recaudo y se cuente con resultados consolidados, se procederá a reportar el avance cuantitativo del indicador.</t>
  </si>
  <si>
    <t xml:space="preserve">No se reporta avance ya que la periodicidad de medición de este indicador es Anual, motivo por el cual respecto del primer trimestre de 2026 no se reportar un resultado cuantitativo asociado al porcentaje de recaudo de la contribución a favor de la Superintendencia Nacional de Salud. </t>
  </si>
  <si>
    <t>Como se observa en la columna T de este archivo, la periodicidad de medición de este indicador es Anual, motivo por el cual respecto del primer trimestre de 2026 no se reporta un resultado cuantitativo asociado al porcentaje de recaudo de la contribución a favor de la Superintendencia Nacional de Salud.
No obstante, se informa que el Grupo de Contribución se encuentra en el proceso de preparación para el recaudo de la vigencia 2026 y que las actividades previstas se desarrollan conforme a la planeación establecida.
En este sentido, mediante la Resolución No. 2026920050006535-6 del 4 de junio de 2026 se oficializaron las tarifas aplicables para la vigencia 2026, así como el período de recaudo, el cual se llevará a cabo entre el 6 de julio y el 31 de agosto de 2026. Por lo anterior, una vez finalice el período de recaudo y se consolide la información correspondiente, se reportará el cálculo de la variación porcentual anual y el resultado del indicador.</t>
  </si>
  <si>
    <t xml:space="preserve">No se reporta avance ya que la periodicidad de medición de este indicador es Anual, motivo por el cual respecto del segundo trimestre de 2026 no se reporta un resultado cuantitativo asociado al porcentaje de recaudo de la contribución a favor de la Superintendencia Nacional de Salud.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</si>
</sst>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 #,##0.00_-;\-&quot;$&quot;\ * #,##0.00_-;_-&quot;$&quot;\ * &quot;-&quot;??_-;_-@_-"/>
    <numFmt numFmtId="43" formatCode="_-* #,##0.00_-;\-* #,##0.00_-;_-* &quot;-&quot;??_-;_-@_-"/>
    <numFmt numFmtId="164" formatCode="yyyy\-mm\-dd;@"/>
    <numFmt numFmtId="165" formatCode="0.0%"/>
    <numFmt numFmtId="166" formatCode="0.0"/>
    <numFmt numFmtId="167" formatCode="_(&quot;$&quot;\ * #,##0_);_(&quot;$&quot;\ * \(#,##0\);_(&quot;$&quot;\ * &quot;-&quot;??_);_(@_)"/>
    <numFmt numFmtId="168" formatCode="_-&quot;$&quot;\ * #,##0_-;\-&quot;$&quot;\ * #,##0_-;_-&quot;$&quot;\ * &quot;-&quot;??_-;_-@_-"/>
    <numFmt numFmtId="169" formatCode="_-* #,##0_-;\-* #,##0_-;_-* &quot;-&quot;??_-;_-@_-"/>
    <numFmt numFmtId="170" formatCode="_-[$$-240A]\ * #,##0_-;\-[$$-240A]\ * #,##0_-;_-[$$-240A]\ * &quot;-&quot;_-;_-@_-"/>
    <numFmt numFmtId="171" formatCode="_-[$$-409]* #,##0_ ;_-[$$-409]* \-#,##0\ ;_-[$$-409]* &quot;-&quot;??_ ;_-@_ "/>
    <numFmt numFmtId="172" formatCode="_-* #,##0_-;\-* #,##0_-;_-* &quot;-&quot;??_-;_-@"/>
    <numFmt numFmtId="173" formatCode="_-* #,##0.00_-;\-* #,##0.00_-;_-* &quot;-&quot;??_-;_-@"/>
  </numFmts>
  <fonts count="50">
    <font>
      <sz val="11"/>
      <color theme="1"/>
      <name val="Aptos Narrow"/>
      <family val="2"/>
      <scheme val="minor"/>
    </font>
    <font>
      <sz val="11"/>
      <color theme="1"/>
      <name val="Aptos Narrow"/>
      <family val="2"/>
      <scheme val="minor"/>
    </font>
    <font>
      <sz val="11"/>
      <color rgb="FF9C5700"/>
      <name val="Aptos Narrow"/>
      <family val="2"/>
      <scheme val="minor"/>
    </font>
    <font>
      <sz val="11"/>
      <color rgb="FF000000"/>
      <name val="Aptos Narrow"/>
      <family val="2"/>
      <scheme val="minor"/>
    </font>
    <font>
      <b/>
      <sz val="12"/>
      <color rgb="FF000000"/>
      <name val="Arial Narrow"/>
      <family val="2"/>
    </font>
    <font>
      <b/>
      <sz val="20"/>
      <color rgb="FF000000"/>
      <name val="Arial"/>
      <family val="2"/>
    </font>
    <font>
      <b/>
      <sz val="12"/>
      <name val="Arial Narrow"/>
      <family val="2"/>
    </font>
    <font>
      <b/>
      <sz val="16"/>
      <name val="Aptos Narrow"/>
      <family val="2"/>
      <scheme val="minor"/>
    </font>
    <font>
      <b/>
      <sz val="16"/>
      <color rgb="FF000000"/>
      <name val="Aptos Narrow"/>
      <family val="2"/>
      <scheme val="minor"/>
    </font>
    <font>
      <sz val="11"/>
      <name val="Aptos Narrow"/>
      <family val="2"/>
      <scheme val="minor"/>
    </font>
    <font>
      <sz val="10"/>
      <color rgb="FF000000"/>
      <name val="Aptos Narrow"/>
      <family val="2"/>
      <scheme val="minor"/>
    </font>
    <font>
      <sz val="10"/>
      <name val="Aptos Narrow"/>
      <family val="2"/>
      <scheme val="minor"/>
    </font>
    <font>
      <b/>
      <sz val="20"/>
      <color rgb="FF000000"/>
      <name val="Aptos Narrow"/>
      <family val="2"/>
      <scheme val="minor"/>
    </font>
    <font>
      <b/>
      <sz val="24"/>
      <color rgb="FF000000"/>
      <name val="Aptos Narrow"/>
      <family val="2"/>
      <scheme val="minor"/>
    </font>
    <font>
      <b/>
      <sz val="22"/>
      <color rgb="FF000000"/>
      <name val="Aptos Narrow"/>
      <family val="2"/>
      <scheme val="minor"/>
    </font>
    <font>
      <b/>
      <sz val="20"/>
      <name val="Aptos Narrow"/>
      <family val="2"/>
      <scheme val="minor"/>
    </font>
    <font>
      <b/>
      <sz val="18"/>
      <color rgb="FF000000"/>
      <name val="Aptos Narrow"/>
      <family val="2"/>
      <scheme val="minor"/>
    </font>
    <font>
      <b/>
      <sz val="18"/>
      <name val="Aptos Narrow"/>
      <family val="2"/>
      <scheme val="minor"/>
    </font>
    <font>
      <sz val="12"/>
      <name val="Aptos Narrow"/>
      <family val="2"/>
      <scheme val="minor"/>
    </font>
    <font>
      <sz val="12"/>
      <color rgb="FF000000"/>
      <name val="Aptos Narrow"/>
      <family val="2"/>
      <scheme val="minor"/>
    </font>
    <font>
      <b/>
      <sz val="12"/>
      <color rgb="FF000000"/>
      <name val="Aptos Narrow"/>
      <family val="2"/>
      <scheme val="minor"/>
    </font>
    <font>
      <b/>
      <sz val="11"/>
      <color rgb="FF000000"/>
      <name val="Aptos Narrow"/>
      <family val="2"/>
      <scheme val="minor"/>
    </font>
    <font>
      <b/>
      <sz val="10"/>
      <name val="Aptos Narrow"/>
      <family val="2"/>
      <scheme val="minor"/>
    </font>
    <font>
      <b/>
      <sz val="12"/>
      <name val="Aptos Narrow"/>
      <family val="2"/>
      <scheme val="minor"/>
    </font>
    <font>
      <b/>
      <sz val="10"/>
      <color rgb="FF000000"/>
      <name val="Calibri"/>
      <family val="2"/>
    </font>
    <font>
      <b/>
      <sz val="12"/>
      <color rgb="FF000000"/>
      <name val="Calibri"/>
      <family val="2"/>
    </font>
    <font>
      <b/>
      <sz val="12"/>
      <color rgb="FF000000"/>
      <name val="Aptos Display"/>
      <family val="2"/>
      <scheme val="major"/>
    </font>
    <font>
      <b/>
      <sz val="14"/>
      <name val="Aptos Narrow"/>
      <family val="2"/>
      <scheme val="minor"/>
    </font>
    <font>
      <b/>
      <sz val="12"/>
      <name val="Calibri"/>
      <family val="2"/>
    </font>
    <font>
      <b/>
      <sz val="12"/>
      <name val="Arial"/>
      <family val="2"/>
    </font>
    <font>
      <sz val="9"/>
      <name val="Arial"/>
      <family val="2"/>
    </font>
    <font>
      <sz val="10"/>
      <name val="Calibri"/>
      <family val="2"/>
    </font>
    <font>
      <sz val="10"/>
      <color theme="1"/>
      <name val="Aptos Narrow"/>
      <family val="2"/>
      <scheme val="minor"/>
    </font>
    <font>
      <sz val="10"/>
      <color rgb="FF000000"/>
      <name val="Nunito"/>
    </font>
    <font>
      <sz val="10"/>
      <color rgb="FF000000"/>
      <name val="Calibri"/>
      <family val="2"/>
    </font>
    <font>
      <b/>
      <sz val="10"/>
      <color rgb="FF000000"/>
      <name val="Aptos Narrow"/>
      <family val="2"/>
      <scheme val="minor"/>
    </font>
    <font>
      <sz val="11"/>
      <color rgb="FF242424"/>
      <name val="Aptos Narrow"/>
      <family val="2"/>
    </font>
    <font>
      <b/>
      <sz val="10"/>
      <name val="Calibri"/>
      <family val="2"/>
    </font>
    <font>
      <sz val="11"/>
      <name val="Aptos Narrow"/>
      <family val="2"/>
    </font>
    <font>
      <sz val="11"/>
      <name val="Calibri"/>
      <family val="2"/>
    </font>
    <font>
      <sz val="12"/>
      <color theme="1"/>
      <name val="Aptos Narrow"/>
      <family val="2"/>
      <scheme val="minor"/>
    </font>
    <font>
      <sz val="10"/>
      <name val="Aptos Narrow"/>
      <family val="2"/>
    </font>
    <font>
      <sz val="10"/>
      <name val="Verdana"/>
      <family val="2"/>
    </font>
    <font>
      <sz val="10"/>
      <name val="Aptos"/>
      <family val="2"/>
    </font>
    <font>
      <i/>
      <sz val="10"/>
      <name val="Calibri"/>
      <family val="2"/>
    </font>
    <font>
      <b/>
      <u/>
      <sz val="10"/>
      <name val="Calibri"/>
      <family val="2"/>
    </font>
    <font>
      <sz val="11"/>
      <color rgb="FF000000"/>
      <name val="Aptos Narrow"/>
      <scheme val="minor"/>
    </font>
    <font>
      <b/>
      <sz val="11"/>
      <color rgb="FF000000"/>
      <name val="Aptos Narrow"/>
      <scheme val="minor"/>
    </font>
    <font>
      <sz val="11"/>
      <color rgb="FFFF0000"/>
      <name val="Aptos Narrow"/>
      <scheme val="minor"/>
    </font>
    <font>
      <sz val="11"/>
      <name val="Aptos Narrow"/>
      <scheme val="minor"/>
    </font>
  </fonts>
  <fills count="7">
    <fill>
      <patternFill patternType="none"/>
    </fill>
    <fill>
      <patternFill patternType="gray125"/>
    </fill>
    <fill>
      <patternFill patternType="solid">
        <fgColor rgb="FFFFEB9C"/>
      </patternFill>
    </fill>
    <fill>
      <patternFill patternType="solid">
        <fgColor theme="0" tint="-0.14999847407452621"/>
        <bgColor indexed="64"/>
      </patternFill>
    </fill>
    <fill>
      <patternFill patternType="solid">
        <fgColor theme="6" tint="0.39997558519241921"/>
        <bgColor indexed="64"/>
      </patternFill>
    </fill>
    <fill>
      <patternFill patternType="solid">
        <fgColor rgb="FFFFC000"/>
        <bgColor indexed="64"/>
      </patternFill>
    </fill>
    <fill>
      <patternFill patternType="solid">
        <fgColor theme="0"/>
        <bgColor indexed="64"/>
      </patternFill>
    </fill>
  </fills>
  <borders count="17">
    <border>
      <left/>
      <right/>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indexed="64"/>
      </left>
      <right style="thin">
        <color indexed="64"/>
      </right>
      <top style="thin">
        <color indexed="64"/>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rgb="FF000000"/>
      </left>
      <right/>
      <top style="thin">
        <color rgb="FF000000"/>
      </top>
      <bottom style="thin">
        <color rgb="FF00000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cellStyleXfs>
  <cellXfs count="370">
    <xf numFmtId="0" fontId="0" fillId="0" borderId="0" xfId="0"/>
    <xf numFmtId="0" fontId="8" fillId="0" borderId="0" xfId="0" applyFont="1" applyAlignment="1">
      <alignment horizontal="center" vertical="center"/>
    </xf>
    <xf numFmtId="0" fontId="3" fillId="0" borderId="0" xfId="0" applyFont="1" applyAlignment="1">
      <alignment horizontal="center"/>
    </xf>
    <xf numFmtId="0" fontId="9" fillId="0" borderId="0" xfId="0" applyFont="1" applyAlignment="1">
      <alignment horizontal="center"/>
    </xf>
    <xf numFmtId="0" fontId="9" fillId="0" borderId="0" xfId="0" applyFont="1"/>
    <xf numFmtId="0" fontId="9" fillId="0" borderId="0" xfId="0" applyFont="1" applyAlignment="1">
      <alignment wrapText="1"/>
    </xf>
    <xf numFmtId="0" fontId="3" fillId="0" borderId="0" xfId="0" applyFont="1" applyAlignment="1">
      <alignment wrapText="1"/>
    </xf>
    <xf numFmtId="0" fontId="3" fillId="0" borderId="0" xfId="0" applyFont="1"/>
    <xf numFmtId="0" fontId="3" fillId="0" borderId="0" xfId="0" applyFont="1" applyAlignment="1">
      <alignment vertical="center"/>
    </xf>
    <xf numFmtId="0" fontId="10" fillId="0" borderId="0" xfId="0" applyFont="1" applyAlignment="1">
      <alignment horizontal="center" vertical="center"/>
    </xf>
    <xf numFmtId="0" fontId="10" fillId="0" borderId="0" xfId="0" applyFont="1"/>
    <xf numFmtId="0" fontId="10" fillId="0" borderId="0" xfId="0" applyFont="1" applyAlignment="1">
      <alignment horizontal="center"/>
    </xf>
    <xf numFmtId="0" fontId="10" fillId="0" borderId="0" xfId="0" applyFont="1" applyAlignment="1">
      <alignment vertical="center" wrapText="1"/>
    </xf>
    <xf numFmtId="0" fontId="10" fillId="0" borderId="0" xfId="0" applyFont="1" applyAlignment="1">
      <alignment horizontal="right" vertical="center" wrapText="1"/>
    </xf>
    <xf numFmtId="0" fontId="10" fillId="0" borderId="0" xfId="0" applyFont="1" applyAlignment="1">
      <alignment horizontal="center" wrapText="1"/>
    </xf>
    <xf numFmtId="0" fontId="10" fillId="0" borderId="0" xfId="0" applyFont="1" applyAlignment="1">
      <alignment horizontal="left" wrapText="1"/>
    </xf>
    <xf numFmtId="0" fontId="11" fillId="0" borderId="0" xfId="0" applyFont="1" applyAlignment="1">
      <alignment horizontal="left" wrapText="1"/>
    </xf>
    <xf numFmtId="0" fontId="10" fillId="0" borderId="0" xfId="0" applyFont="1" applyAlignment="1">
      <alignment wrapText="1"/>
    </xf>
    <xf numFmtId="0" fontId="10" fillId="0" borderId="0" xfId="0" applyFont="1" applyAlignment="1">
      <alignment horizontal="center" vertical="center" wrapText="1"/>
    </xf>
    <xf numFmtId="0" fontId="11" fillId="0" borderId="0" xfId="0" applyFont="1"/>
    <xf numFmtId="0" fontId="12" fillId="0" borderId="0" xfId="0" applyFont="1" applyAlignment="1">
      <alignment horizontal="center" vertical="center"/>
    </xf>
    <xf numFmtId="0" fontId="15" fillId="0" borderId="0" xfId="0" applyFont="1" applyAlignment="1">
      <alignment horizontal="center" vertical="center" wrapText="1"/>
    </xf>
    <xf numFmtId="0" fontId="16" fillId="0" borderId="6" xfId="0" applyFont="1" applyBorder="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wrapText="1"/>
    </xf>
    <xf numFmtId="0" fontId="19" fillId="0" borderId="0" xfId="0" applyFont="1" applyAlignment="1">
      <alignment wrapText="1"/>
    </xf>
    <xf numFmtId="0" fontId="19" fillId="0" borderId="0" xfId="0" applyFont="1"/>
    <xf numFmtId="0" fontId="20" fillId="3" borderId="7" xfId="0" applyFont="1" applyFill="1" applyBorder="1" applyAlignment="1">
      <alignment horizontal="center" vertical="center" wrapText="1"/>
    </xf>
    <xf numFmtId="14" fontId="20" fillId="3" borderId="7" xfId="0" applyNumberFormat="1" applyFont="1" applyFill="1" applyBorder="1" applyAlignment="1">
      <alignment horizontal="center" vertical="center" wrapText="1"/>
    </xf>
    <xf numFmtId="0" fontId="20" fillId="3" borderId="7" xfId="0" applyFont="1" applyFill="1" applyBorder="1" applyAlignment="1">
      <alignment vertical="center" wrapText="1"/>
    </xf>
    <xf numFmtId="0" fontId="21" fillId="3" borderId="7"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0" fillId="3" borderId="7" xfId="0" applyFont="1" applyFill="1" applyBorder="1" applyAlignment="1">
      <alignment horizontal="center" vertical="top" wrapText="1"/>
    </xf>
    <xf numFmtId="0" fontId="23" fillId="3" borderId="7"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5" fillId="3" borderId="7" xfId="0" applyFont="1" applyFill="1" applyBorder="1" applyAlignment="1">
      <alignment horizontal="center" vertical="center" wrapText="1"/>
    </xf>
    <xf numFmtId="0" fontId="26" fillId="3" borderId="7" xfId="0" applyFont="1" applyFill="1" applyBorder="1" applyAlignment="1">
      <alignment horizontal="center" vertical="center" wrapText="1"/>
    </xf>
    <xf numFmtId="0" fontId="23" fillId="3" borderId="7" xfId="0" applyFont="1" applyFill="1" applyBorder="1" applyAlignment="1">
      <alignment horizontal="center" vertical="center" wrapText="1" indent="2"/>
    </xf>
    <xf numFmtId="0" fontId="27" fillId="3" borderId="8" xfId="0" applyFont="1" applyFill="1" applyBorder="1" applyAlignment="1">
      <alignment horizontal="center" vertical="center" wrapText="1"/>
    </xf>
    <xf numFmtId="0" fontId="27" fillId="3" borderId="7" xfId="0" applyFont="1" applyFill="1" applyBorder="1" applyAlignment="1">
      <alignment horizontal="center" vertical="center" wrapText="1"/>
    </xf>
    <xf numFmtId="0" fontId="28" fillId="3" borderId="2" xfId="0" applyFont="1" applyFill="1" applyBorder="1" applyAlignment="1">
      <alignment horizontal="center" vertical="center" wrapText="1"/>
    </xf>
    <xf numFmtId="0" fontId="29" fillId="0" borderId="7" xfId="0" applyFont="1" applyBorder="1" applyAlignment="1">
      <alignment horizontal="center" vertical="center" wrapText="1"/>
    </xf>
    <xf numFmtId="0" fontId="20" fillId="0" borderId="7" xfId="0" applyFont="1" applyBorder="1" applyAlignment="1">
      <alignment horizontal="center" vertical="center" wrapText="1"/>
    </xf>
    <xf numFmtId="0" fontId="22" fillId="0" borderId="7" xfId="0" applyFont="1" applyBorder="1" applyAlignment="1">
      <alignment horizontal="center" vertical="center" wrapText="1"/>
    </xf>
    <xf numFmtId="0" fontId="11" fillId="0" borderId="7" xfId="0" applyFont="1" applyBorder="1" applyAlignment="1">
      <alignment horizontal="justify" vertical="center" wrapText="1"/>
    </xf>
    <xf numFmtId="0" fontId="11" fillId="0" borderId="7" xfId="0" applyFont="1" applyBorder="1" applyAlignment="1">
      <alignment horizontal="center" vertical="center" wrapText="1"/>
    </xf>
    <xf numFmtId="0" fontId="11" fillId="0" borderId="7" xfId="0" applyFont="1" applyBorder="1" applyAlignment="1">
      <alignment horizontal="justify" vertical="center"/>
    </xf>
    <xf numFmtId="9" fontId="11" fillId="0" borderId="7" xfId="0" applyNumberFormat="1" applyFont="1" applyBorder="1" applyAlignment="1">
      <alignment horizontal="center" vertical="center"/>
    </xf>
    <xf numFmtId="9" fontId="22" fillId="0" borderId="7" xfId="0" applyNumberFormat="1" applyFont="1" applyBorder="1" applyAlignment="1">
      <alignment horizontal="center" vertical="center"/>
    </xf>
    <xf numFmtId="10" fontId="11" fillId="0" borderId="7" xfId="0" applyNumberFormat="1" applyFont="1" applyBorder="1" applyAlignment="1">
      <alignment horizontal="center" vertical="center"/>
    </xf>
    <xf numFmtId="165" fontId="11" fillId="0" borderId="7" xfId="3" applyNumberFormat="1" applyFont="1" applyFill="1" applyBorder="1" applyAlignment="1">
      <alignment horizontal="center" vertical="center" wrapText="1"/>
    </xf>
    <xf numFmtId="0" fontId="30" fillId="0" borderId="7" xfId="0" applyFont="1" applyBorder="1" applyAlignment="1">
      <alignment horizontal="justify" vertical="center" wrapText="1"/>
    </xf>
    <xf numFmtId="10" fontId="31" fillId="0" borderId="7" xfId="0" applyNumberFormat="1" applyFont="1" applyBorder="1" applyAlignment="1">
      <alignment horizontal="center" wrapText="1"/>
    </xf>
    <xf numFmtId="0" fontId="31" fillId="0" borderId="7" xfId="0" applyFont="1" applyBorder="1" applyAlignment="1">
      <alignment wrapText="1"/>
    </xf>
    <xf numFmtId="9" fontId="11" fillId="0" borderId="7" xfId="0" applyNumberFormat="1" applyFont="1" applyBorder="1" applyAlignment="1">
      <alignment horizontal="justify" vertical="center" wrapText="1"/>
    </xf>
    <xf numFmtId="9" fontId="31" fillId="0" borderId="7" xfId="0" applyNumberFormat="1" applyFont="1" applyBorder="1" applyAlignment="1">
      <alignment horizontal="center" vertical="center" wrapText="1"/>
    </xf>
    <xf numFmtId="9" fontId="31" fillId="0" borderId="7" xfId="3" applyFont="1" applyFill="1" applyBorder="1" applyAlignment="1">
      <alignment horizontal="center" vertical="center" wrapText="1"/>
    </xf>
    <xf numFmtId="10" fontId="32" fillId="0" borderId="7" xfId="0" applyNumberFormat="1" applyFont="1" applyBorder="1" applyAlignment="1" applyProtection="1">
      <alignment horizontal="center" vertical="center" wrapText="1"/>
      <protection locked="0"/>
    </xf>
    <xf numFmtId="10" fontId="33" fillId="0" borderId="7" xfId="0" applyNumberFormat="1" applyFont="1" applyBorder="1" applyAlignment="1" applyProtection="1">
      <alignment horizontal="center" vertical="center"/>
      <protection locked="0"/>
    </xf>
    <xf numFmtId="9" fontId="11" fillId="0" borderId="7" xfId="3" applyFont="1" applyFill="1" applyBorder="1" applyAlignment="1" applyProtection="1">
      <alignment horizontal="center" vertical="center"/>
    </xf>
    <xf numFmtId="10" fontId="34" fillId="0" borderId="7" xfId="0" applyNumberFormat="1" applyFont="1" applyBorder="1" applyAlignment="1">
      <alignment horizontal="center" vertical="center" wrapText="1" indent="1"/>
    </xf>
    <xf numFmtId="10" fontId="24" fillId="0" borderId="7" xfId="0" applyNumberFormat="1" applyFont="1" applyBorder="1" applyAlignment="1">
      <alignment horizontal="center" vertical="center" wrapText="1"/>
    </xf>
    <xf numFmtId="0" fontId="11" fillId="0" borderId="10" xfId="0" applyFont="1" applyBorder="1" applyAlignment="1">
      <alignment horizontal="justify" vertical="center"/>
    </xf>
    <xf numFmtId="0" fontId="11" fillId="0" borderId="11" xfId="0" applyFont="1" applyBorder="1" applyAlignment="1">
      <alignment horizontal="justify" vertical="center"/>
    </xf>
    <xf numFmtId="0" fontId="11" fillId="0" borderId="12" xfId="0" applyFont="1" applyBorder="1" applyAlignment="1">
      <alignment horizontal="justify" vertical="center"/>
    </xf>
    <xf numFmtId="0" fontId="9" fillId="0" borderId="7" xfId="0" applyFont="1" applyBorder="1" applyAlignment="1">
      <alignment wrapText="1"/>
    </xf>
    <xf numFmtId="165" fontId="11" fillId="0" borderId="7" xfId="3" applyNumberFormat="1" applyFont="1" applyFill="1" applyBorder="1" applyAlignment="1" applyProtection="1">
      <alignment horizontal="center" vertical="center" wrapText="1"/>
    </xf>
    <xf numFmtId="9" fontId="31" fillId="0" borderId="7" xfId="0" applyNumberFormat="1" applyFont="1" applyBorder="1" applyAlignment="1">
      <alignment horizontal="center" wrapText="1"/>
    </xf>
    <xf numFmtId="9" fontId="11" fillId="0" borderId="7" xfId="0" applyNumberFormat="1" applyFont="1" applyBorder="1" applyAlignment="1">
      <alignment horizontal="center" vertical="center" wrapText="1"/>
    </xf>
    <xf numFmtId="9" fontId="11" fillId="0" borderId="7" xfId="0" applyNumberFormat="1" applyFont="1" applyBorder="1" applyAlignment="1">
      <alignment horizontal="left" vertical="center" wrapText="1"/>
    </xf>
    <xf numFmtId="10" fontId="11" fillId="0" borderId="7" xfId="0" applyNumberFormat="1" applyFont="1" applyBorder="1" applyAlignment="1">
      <alignment horizontal="justify" vertical="center" wrapText="1"/>
    </xf>
    <xf numFmtId="0" fontId="32" fillId="0" borderId="7" xfId="0" applyFont="1" applyBorder="1" applyAlignment="1" applyProtection="1">
      <alignment horizontal="center" vertical="center" wrapText="1"/>
      <protection locked="0"/>
    </xf>
    <xf numFmtId="165" fontId="10" fillId="0" borderId="7" xfId="0" applyNumberFormat="1" applyFont="1" applyBorder="1" applyAlignment="1" applyProtection="1">
      <alignment horizontal="center" vertical="center"/>
      <protection locked="0"/>
    </xf>
    <xf numFmtId="9" fontId="10" fillId="0" borderId="7" xfId="0" applyNumberFormat="1" applyFont="1" applyBorder="1" applyAlignment="1" applyProtection="1">
      <alignment horizontal="center" vertical="center"/>
      <protection locked="0"/>
    </xf>
    <xf numFmtId="0" fontId="11" fillId="0" borderId="8" xfId="0" applyFont="1" applyBorder="1" applyAlignment="1">
      <alignment horizontal="justify" vertical="center"/>
    </xf>
    <xf numFmtId="0" fontId="11" fillId="0" borderId="2" xfId="0" applyFont="1" applyBorder="1" applyAlignment="1">
      <alignment horizontal="justify" vertical="center"/>
    </xf>
    <xf numFmtId="1" fontId="0" fillId="0" borderId="7" xfId="0" applyNumberFormat="1" applyBorder="1" applyAlignment="1">
      <alignment wrapText="1"/>
    </xf>
    <xf numFmtId="14" fontId="9" fillId="0" borderId="7" xfId="0" applyNumberFormat="1" applyFont="1" applyBorder="1" applyAlignment="1">
      <alignment wrapText="1"/>
    </xf>
    <xf numFmtId="0" fontId="31" fillId="0" borderId="7" xfId="0" applyFont="1" applyBorder="1" applyAlignment="1">
      <alignment horizontal="justify" vertical="center" wrapText="1"/>
    </xf>
    <xf numFmtId="0" fontId="31" fillId="0" borderId="7" xfId="0" applyFont="1" applyBorder="1" applyAlignment="1">
      <alignment horizontal="center" wrapText="1"/>
    </xf>
    <xf numFmtId="9" fontId="33" fillId="0" borderId="7" xfId="0" applyNumberFormat="1" applyFont="1" applyBorder="1" applyAlignment="1" applyProtection="1">
      <alignment horizontal="center" vertical="center"/>
      <protection locked="0"/>
    </xf>
    <xf numFmtId="10" fontId="31" fillId="0" borderId="7" xfId="0" applyNumberFormat="1" applyFont="1" applyBorder="1" applyAlignment="1">
      <alignment horizontal="center" vertical="center" wrapText="1"/>
    </xf>
    <xf numFmtId="10" fontId="32" fillId="0" borderId="7" xfId="0" applyNumberFormat="1" applyFont="1" applyBorder="1" applyAlignment="1">
      <alignment horizontal="center" vertical="center" wrapText="1"/>
    </xf>
    <xf numFmtId="10" fontId="33" fillId="0" borderId="7" xfId="0" applyNumberFormat="1" applyFont="1" applyBorder="1" applyAlignment="1">
      <alignment horizontal="center" vertical="center"/>
    </xf>
    <xf numFmtId="9" fontId="11" fillId="0" borderId="7" xfId="0" applyNumberFormat="1" applyFont="1" applyBorder="1" applyAlignment="1">
      <alignment horizontal="justify" vertical="center"/>
    </xf>
    <xf numFmtId="9" fontId="22" fillId="0" borderId="7" xfId="0" applyNumberFormat="1" applyFont="1" applyBorder="1" applyAlignment="1">
      <alignment horizontal="center" vertical="center" wrapText="1"/>
    </xf>
    <xf numFmtId="9" fontId="11" fillId="0" borderId="7" xfId="3" applyFont="1" applyFill="1" applyBorder="1" applyAlignment="1" applyProtection="1">
      <alignment horizontal="center" vertical="center" wrapText="1"/>
    </xf>
    <xf numFmtId="9" fontId="32" fillId="0" borderId="7" xfId="0" applyNumberFormat="1" applyFont="1" applyBorder="1" applyAlignment="1">
      <alignment horizontal="center" vertical="center"/>
    </xf>
    <xf numFmtId="9" fontId="10" fillId="0" borderId="7" xfId="0" applyNumberFormat="1" applyFont="1" applyBorder="1" applyAlignment="1">
      <alignment horizontal="center" vertical="center" indent="1"/>
    </xf>
    <xf numFmtId="10" fontId="35" fillId="0" borderId="7" xfId="3" applyNumberFormat="1" applyFont="1" applyFill="1" applyBorder="1" applyAlignment="1">
      <alignment horizontal="center" vertical="center"/>
    </xf>
    <xf numFmtId="0" fontId="11" fillId="0" borderId="7" xfId="0" applyFont="1" applyBorder="1" applyAlignment="1">
      <alignment horizontal="center" vertical="center"/>
    </xf>
    <xf numFmtId="0" fontId="22" fillId="0" borderId="7" xfId="0" applyFont="1" applyBorder="1" applyAlignment="1">
      <alignment horizontal="center" vertical="center"/>
    </xf>
    <xf numFmtId="43" fontId="11" fillId="0" borderId="7" xfId="1" applyFont="1" applyFill="1" applyBorder="1" applyAlignment="1" applyProtection="1">
      <alignment horizontal="center" vertical="center"/>
    </xf>
    <xf numFmtId="1" fontId="32" fillId="0" borderId="7" xfId="0" applyNumberFormat="1" applyFont="1" applyBorder="1" applyAlignment="1">
      <alignment horizontal="center" vertical="center"/>
    </xf>
    <xf numFmtId="10" fontId="11" fillId="0" borderId="7" xfId="3" applyNumberFormat="1" applyFont="1" applyFill="1" applyBorder="1" applyAlignment="1" applyProtection="1">
      <alignment horizontal="center" vertical="center"/>
    </xf>
    <xf numFmtId="0" fontId="10" fillId="0" borderId="7" xfId="0" applyFont="1" applyBorder="1" applyAlignment="1">
      <alignment horizontal="center" vertical="center" indent="1"/>
    </xf>
    <xf numFmtId="2" fontId="11" fillId="0" borderId="7" xfId="0" applyNumberFormat="1" applyFont="1" applyBorder="1" applyAlignment="1">
      <alignment horizontal="center" vertical="center"/>
    </xf>
    <xf numFmtId="2" fontId="31" fillId="0" borderId="7" xfId="3" applyNumberFormat="1" applyFont="1" applyFill="1" applyBorder="1" applyAlignment="1" applyProtection="1">
      <alignment horizontal="center" vertical="center"/>
    </xf>
    <xf numFmtId="9" fontId="31" fillId="0" borderId="7" xfId="3" applyFont="1" applyFill="1" applyBorder="1" applyAlignment="1" applyProtection="1">
      <alignment horizontal="center" vertical="center"/>
    </xf>
    <xf numFmtId="0" fontId="32" fillId="0" borderId="7" xfId="0" applyFont="1" applyBorder="1" applyAlignment="1">
      <alignment horizontal="center" vertical="center"/>
    </xf>
    <xf numFmtId="2" fontId="11" fillId="0" borderId="7" xfId="0" applyNumberFormat="1" applyFont="1" applyBorder="1" applyAlignment="1">
      <alignment horizontal="center" vertical="center" wrapText="1"/>
    </xf>
    <xf numFmtId="1" fontId="22" fillId="0" borderId="7" xfId="0" applyNumberFormat="1" applyFont="1" applyBorder="1" applyAlignment="1">
      <alignment horizontal="center" vertical="center" wrapText="1"/>
    </xf>
    <xf numFmtId="166" fontId="32" fillId="0" borderId="7" xfId="3" applyNumberFormat="1" applyFont="1" applyFill="1" applyBorder="1" applyAlignment="1">
      <alignment horizontal="center" vertical="center" wrapText="1"/>
    </xf>
    <xf numFmtId="1" fontId="11" fillId="0" borderId="7" xfId="0" applyNumberFormat="1" applyFont="1" applyBorder="1" applyAlignment="1">
      <alignment horizontal="center" vertical="center" wrapText="1"/>
    </xf>
    <xf numFmtId="1" fontId="11" fillId="0" borderId="7" xfId="3" applyNumberFormat="1" applyFont="1" applyFill="1" applyBorder="1" applyAlignment="1" applyProtection="1">
      <alignment horizontal="center" vertical="center"/>
    </xf>
    <xf numFmtId="165" fontId="11" fillId="0" borderId="7" xfId="0" applyNumberFormat="1" applyFont="1" applyBorder="1" applyAlignment="1">
      <alignment horizontal="center" vertical="center" wrapText="1"/>
    </xf>
    <xf numFmtId="9" fontId="11" fillId="0" borderId="7" xfId="0" applyNumberFormat="1" applyFont="1" applyBorder="1" applyAlignment="1" applyProtection="1">
      <alignment horizontal="center" vertical="center" wrapText="1"/>
      <protection locked="0"/>
    </xf>
    <xf numFmtId="9" fontId="32" fillId="0" borderId="7" xfId="3" applyFont="1" applyFill="1" applyBorder="1" applyAlignment="1" applyProtection="1">
      <alignment horizontal="center" vertical="center"/>
    </xf>
    <xf numFmtId="9" fontId="32" fillId="0" borderId="7" xfId="0" applyNumberFormat="1" applyFont="1" applyBorder="1" applyAlignment="1" applyProtection="1">
      <alignment horizontal="center" vertical="center"/>
      <protection locked="0"/>
    </xf>
    <xf numFmtId="1" fontId="32" fillId="0" borderId="7" xfId="0" applyNumberFormat="1" applyFont="1" applyBorder="1" applyAlignment="1" applyProtection="1">
      <alignment horizontal="center" vertical="center"/>
      <protection locked="0"/>
    </xf>
    <xf numFmtId="167" fontId="11" fillId="0" borderId="7" xfId="0" applyNumberFormat="1" applyFont="1" applyBorder="1" applyAlignment="1">
      <alignment horizontal="center" vertical="center" wrapText="1"/>
    </xf>
    <xf numFmtId="167" fontId="22" fillId="0" borderId="7" xfId="0" applyNumberFormat="1" applyFont="1" applyBorder="1" applyAlignment="1">
      <alignment horizontal="center" vertical="center" wrapText="1"/>
    </xf>
    <xf numFmtId="168" fontId="11" fillId="0" borderId="7" xfId="2" applyNumberFormat="1" applyFont="1" applyFill="1" applyBorder="1" applyAlignment="1" applyProtection="1">
      <alignment horizontal="center" vertical="center" wrapText="1"/>
    </xf>
    <xf numFmtId="0" fontId="10" fillId="0" borderId="7" xfId="0" applyFont="1" applyBorder="1" applyAlignment="1">
      <alignment horizontal="justify" vertical="center" wrapText="1"/>
    </xf>
    <xf numFmtId="10" fontId="31" fillId="0" borderId="7" xfId="0" applyNumberFormat="1" applyFont="1" applyBorder="1" applyAlignment="1">
      <alignment wrapText="1"/>
    </xf>
    <xf numFmtId="169" fontId="11" fillId="0" borderId="7" xfId="0" applyNumberFormat="1" applyFont="1" applyBorder="1" applyAlignment="1">
      <alignment horizontal="center" vertical="center" wrapText="1"/>
    </xf>
    <xf numFmtId="10" fontId="11" fillId="0" borderId="7" xfId="0" applyNumberFormat="1" applyFont="1" applyBorder="1" applyAlignment="1">
      <alignment horizontal="center" vertical="center" wrapText="1"/>
    </xf>
    <xf numFmtId="170" fontId="11" fillId="0" borderId="7" xfId="0" applyNumberFormat="1" applyFont="1" applyBorder="1" applyAlignment="1">
      <alignment horizontal="right" vertical="center" wrapText="1"/>
    </xf>
    <xf numFmtId="171" fontId="31" fillId="0" borderId="7" xfId="0" applyNumberFormat="1" applyFont="1" applyBorder="1" applyAlignment="1">
      <alignment horizontal="center" vertical="center" wrapText="1"/>
    </xf>
    <xf numFmtId="9" fontId="31" fillId="0" borderId="7" xfId="0" applyNumberFormat="1" applyFont="1" applyBorder="1" applyAlignment="1">
      <alignment horizontal="center" vertical="center"/>
    </xf>
    <xf numFmtId="171" fontId="10" fillId="0" borderId="7" xfId="0" applyNumberFormat="1" applyFont="1" applyBorder="1" applyAlignment="1">
      <alignment horizontal="center" vertical="center" indent="1"/>
    </xf>
    <xf numFmtId="9" fontId="35" fillId="0" borderId="7" xfId="3" applyFont="1" applyFill="1" applyBorder="1" applyAlignment="1">
      <alignment horizontal="center" vertical="center"/>
    </xf>
    <xf numFmtId="14" fontId="11" fillId="0" borderId="7" xfId="0" applyNumberFormat="1" applyFont="1" applyBorder="1" applyAlignment="1">
      <alignment horizontal="center" vertical="center" wrapText="1"/>
    </xf>
    <xf numFmtId="168" fontId="11" fillId="0" borderId="7" xfId="2" applyNumberFormat="1" applyFont="1" applyFill="1" applyBorder="1" applyAlignment="1" applyProtection="1">
      <alignment horizontal="center" vertical="center"/>
    </xf>
    <xf numFmtId="0" fontId="31" fillId="0" borderId="7" xfId="0" applyFont="1" applyBorder="1" applyAlignment="1">
      <alignment horizontal="justify" vertical="center"/>
    </xf>
    <xf numFmtId="0" fontId="31" fillId="0" borderId="7" xfId="0" applyFont="1" applyBorder="1" applyAlignment="1">
      <alignment horizontal="center" vertical="center" wrapText="1"/>
    </xf>
    <xf numFmtId="0" fontId="34" fillId="0" borderId="7" xfId="0" applyFont="1" applyBorder="1" applyAlignment="1" applyProtection="1">
      <alignment horizontal="center" vertical="center" wrapText="1"/>
      <protection locked="0"/>
    </xf>
    <xf numFmtId="0" fontId="9" fillId="0" borderId="7" xfId="0" applyFont="1" applyBorder="1" applyAlignment="1">
      <alignment horizontal="center" vertical="center" wrapText="1"/>
    </xf>
    <xf numFmtId="9" fontId="31" fillId="0" borderId="7" xfId="0" applyNumberFormat="1" applyFont="1" applyBorder="1" applyAlignment="1">
      <alignment wrapText="1"/>
    </xf>
    <xf numFmtId="1" fontId="31" fillId="0" borderId="7" xfId="0" applyNumberFormat="1" applyFont="1" applyBorder="1" applyAlignment="1">
      <alignment horizontal="center" vertical="center"/>
    </xf>
    <xf numFmtId="0" fontId="11" fillId="0" borderId="7" xfId="0" applyFont="1" applyBorder="1" applyAlignment="1" applyProtection="1">
      <alignment horizontal="center" vertical="center" wrapText="1"/>
      <protection locked="0"/>
    </xf>
    <xf numFmtId="10" fontId="31" fillId="0" borderId="7" xfId="0" applyNumberFormat="1" applyFont="1" applyBorder="1" applyAlignment="1">
      <alignment horizontal="center" vertical="center"/>
    </xf>
    <xf numFmtId="10" fontId="10" fillId="0" borderId="7" xfId="0" applyNumberFormat="1" applyFont="1" applyBorder="1" applyAlignment="1">
      <alignment horizontal="center" vertical="center" indent="1"/>
    </xf>
    <xf numFmtId="9" fontId="11" fillId="0" borderId="7" xfId="0" applyNumberFormat="1" applyFont="1" applyBorder="1" applyAlignment="1">
      <alignment horizontal="left" vertical="top" wrapText="1"/>
    </xf>
    <xf numFmtId="0" fontId="32" fillId="0" borderId="7" xfId="0" applyFont="1" applyBorder="1" applyAlignment="1">
      <alignment horizontal="center" vertical="center" wrapText="1"/>
    </xf>
    <xf numFmtId="0" fontId="36" fillId="0" borderId="7" xfId="0" applyFont="1" applyBorder="1" applyAlignment="1">
      <alignment horizontal="center" vertical="center"/>
    </xf>
    <xf numFmtId="9" fontId="36" fillId="0" borderId="7" xfId="0" applyNumberFormat="1" applyFont="1" applyBorder="1" applyAlignment="1">
      <alignment horizontal="center" vertical="center"/>
    </xf>
    <xf numFmtId="10" fontId="11" fillId="0" borderId="7" xfId="3" applyNumberFormat="1" applyFont="1" applyFill="1" applyBorder="1" applyAlignment="1" applyProtection="1">
      <alignment horizontal="center" vertical="center" wrapText="1"/>
    </xf>
    <xf numFmtId="9" fontId="11" fillId="0" borderId="7" xfId="0" applyNumberFormat="1" applyFont="1" applyBorder="1" applyAlignment="1">
      <alignment horizontal="justify" vertical="top" wrapText="1"/>
    </xf>
    <xf numFmtId="10" fontId="31" fillId="0" borderId="7" xfId="3" applyNumberFormat="1" applyFont="1" applyFill="1" applyBorder="1" applyAlignment="1" applyProtection="1">
      <alignment horizontal="center" vertical="center"/>
    </xf>
    <xf numFmtId="9" fontId="11" fillId="0" borderId="7" xfId="3" applyFont="1" applyFill="1" applyBorder="1" applyAlignment="1">
      <alignment horizontal="center" vertical="center"/>
    </xf>
    <xf numFmtId="0" fontId="3" fillId="0" borderId="7" xfId="0" applyFont="1" applyBorder="1" applyAlignment="1">
      <alignment horizontal="center"/>
    </xf>
    <xf numFmtId="0" fontId="3" fillId="0" borderId="7" xfId="0" applyFont="1" applyBorder="1" applyAlignment="1">
      <alignment wrapText="1"/>
    </xf>
    <xf numFmtId="0" fontId="3" fillId="0" borderId="7" xfId="0" applyFont="1" applyBorder="1" applyAlignment="1">
      <alignment vertical="center"/>
    </xf>
    <xf numFmtId="0" fontId="3" fillId="0" borderId="7" xfId="0" applyFont="1" applyBorder="1" applyAlignment="1">
      <alignment horizontal="center" vertical="center"/>
    </xf>
    <xf numFmtId="0" fontId="3" fillId="0" borderId="7" xfId="0" applyFont="1" applyBorder="1"/>
    <xf numFmtId="0" fontId="3" fillId="0" borderId="7" xfId="0" applyFont="1" applyBorder="1" applyAlignment="1">
      <alignment horizontal="right"/>
    </xf>
    <xf numFmtId="9" fontId="3" fillId="0" borderId="7" xfId="0" applyNumberFormat="1" applyFont="1" applyBorder="1" applyAlignment="1">
      <alignment horizontal="center"/>
    </xf>
    <xf numFmtId="0" fontId="9" fillId="0" borderId="7" xfId="0" applyFont="1" applyBorder="1" applyAlignment="1">
      <alignment horizontal="center"/>
    </xf>
    <xf numFmtId="9" fontId="3" fillId="0" borderId="7" xfId="0" applyNumberFormat="1" applyFont="1" applyBorder="1" applyAlignment="1">
      <alignment horizontal="center" vertical="center"/>
    </xf>
    <xf numFmtId="0" fontId="9" fillId="0" borderId="7" xfId="0" applyFont="1" applyBorder="1"/>
    <xf numFmtId="0" fontId="3" fillId="0" borderId="0" xfId="0" applyFont="1" applyAlignment="1">
      <alignment vertical="top"/>
    </xf>
    <xf numFmtId="0" fontId="31" fillId="0" borderId="7" xfId="0" applyFont="1" applyBorder="1" applyAlignment="1">
      <alignment horizontal="center" vertical="center"/>
    </xf>
    <xf numFmtId="0" fontId="37" fillId="0" borderId="7" xfId="0" applyFont="1" applyBorder="1" applyAlignment="1">
      <alignment horizontal="center" vertical="center"/>
    </xf>
    <xf numFmtId="0" fontId="32" fillId="0" borderId="7" xfId="0" applyFont="1" applyBorder="1" applyAlignment="1" applyProtection="1">
      <alignment horizontal="center" vertical="center"/>
      <protection locked="0"/>
    </xf>
    <xf numFmtId="9" fontId="22" fillId="0" borderId="7" xfId="3" applyFont="1" applyFill="1" applyBorder="1" applyAlignment="1" applyProtection="1">
      <alignment horizontal="center" vertical="center"/>
    </xf>
    <xf numFmtId="0" fontId="11" fillId="0" borderId="7" xfId="0" applyFont="1" applyBorder="1" applyAlignment="1">
      <alignment horizontal="left" vertical="center" wrapText="1"/>
    </xf>
    <xf numFmtId="9" fontId="32" fillId="0" borderId="7" xfId="0" applyNumberFormat="1" applyFont="1" applyBorder="1" applyAlignment="1">
      <alignment horizontal="center" vertical="center" wrapText="1"/>
    </xf>
    <xf numFmtId="10" fontId="32" fillId="0" borderId="7" xfId="0" applyNumberFormat="1" applyFont="1" applyBorder="1" applyAlignment="1" applyProtection="1">
      <alignment horizontal="center" vertical="center"/>
      <protection locked="0"/>
    </xf>
    <xf numFmtId="10" fontId="35" fillId="0" borderId="7" xfId="0" applyNumberFormat="1" applyFont="1" applyBorder="1" applyAlignment="1">
      <alignment horizontal="center" vertical="center"/>
    </xf>
    <xf numFmtId="10" fontId="11" fillId="0" borderId="7" xfId="3" applyNumberFormat="1" applyFont="1" applyFill="1" applyBorder="1" applyAlignment="1">
      <alignment horizontal="center" vertical="center"/>
    </xf>
    <xf numFmtId="9" fontId="32" fillId="0" borderId="7" xfId="0" applyNumberFormat="1" applyFont="1" applyBorder="1" applyAlignment="1" applyProtection="1">
      <alignment horizontal="center" vertical="center" wrapText="1"/>
      <protection locked="0"/>
    </xf>
    <xf numFmtId="165" fontId="11" fillId="0" borderId="7" xfId="0" applyNumberFormat="1" applyFont="1" applyBorder="1" applyAlignment="1">
      <alignment horizontal="center" vertical="center"/>
    </xf>
    <xf numFmtId="165" fontId="11" fillId="0" borderId="7" xfId="3" applyNumberFormat="1" applyFont="1" applyFill="1" applyBorder="1" applyAlignment="1" applyProtection="1">
      <alignment horizontal="center" vertical="center"/>
    </xf>
    <xf numFmtId="9" fontId="10" fillId="0" borderId="7" xfId="0" applyNumberFormat="1" applyFont="1" applyBorder="1" applyAlignment="1">
      <alignment horizontal="center" vertical="center" wrapText="1"/>
    </xf>
    <xf numFmtId="0" fontId="10" fillId="0" borderId="7" xfId="0" applyFont="1" applyBorder="1" applyAlignment="1">
      <alignment horizontal="center" vertical="center"/>
    </xf>
    <xf numFmtId="2" fontId="31" fillId="0" borderId="7" xfId="0" applyNumberFormat="1" applyFont="1" applyBorder="1" applyAlignment="1">
      <alignment horizontal="center" vertical="center"/>
    </xf>
    <xf numFmtId="0" fontId="10" fillId="0" borderId="7" xfId="0" applyFont="1" applyBorder="1" applyAlignment="1">
      <alignment horizontal="center" vertical="center" wrapText="1"/>
    </xf>
    <xf numFmtId="169" fontId="11" fillId="0" borderId="7" xfId="1" applyNumberFormat="1" applyFont="1" applyFill="1" applyBorder="1" applyAlignment="1" applyProtection="1">
      <alignment horizontal="center" vertical="center"/>
    </xf>
    <xf numFmtId="1" fontId="10" fillId="0" borderId="7" xfId="0" applyNumberFormat="1" applyFont="1" applyBorder="1" applyAlignment="1">
      <alignment horizontal="center" vertical="center" indent="1"/>
    </xf>
    <xf numFmtId="1" fontId="9" fillId="0" borderId="7" xfId="0" applyNumberFormat="1" applyFont="1" applyBorder="1" applyAlignment="1">
      <alignment wrapText="1"/>
    </xf>
    <xf numFmtId="172" fontId="11" fillId="0" borderId="7" xfId="0" applyNumberFormat="1" applyFont="1" applyBorder="1" applyAlignment="1">
      <alignment horizontal="center" vertical="center"/>
    </xf>
    <xf numFmtId="172" fontId="22" fillId="0" borderId="7" xfId="0" applyNumberFormat="1" applyFont="1" applyBorder="1" applyAlignment="1">
      <alignment horizontal="center" vertical="center"/>
    </xf>
    <xf numFmtId="9" fontId="10" fillId="0" borderId="7" xfId="0" applyNumberFormat="1" applyFont="1" applyBorder="1" applyAlignment="1">
      <alignment horizontal="justify" vertical="center" wrapText="1"/>
    </xf>
    <xf numFmtId="9" fontId="34" fillId="0" borderId="7" xfId="0" applyNumberFormat="1" applyFont="1" applyBorder="1" applyAlignment="1">
      <alignment horizontal="justify" vertical="center" wrapText="1"/>
    </xf>
    <xf numFmtId="9" fontId="37" fillId="0" borderId="7" xfId="3" applyFont="1" applyFill="1" applyBorder="1" applyAlignment="1" applyProtection="1">
      <alignment horizontal="center" vertical="center"/>
    </xf>
    <xf numFmtId="0" fontId="10" fillId="0" borderId="7" xfId="0" applyFont="1" applyBorder="1" applyAlignment="1" applyProtection="1">
      <alignment horizontal="center" vertical="center"/>
      <protection locked="0"/>
    </xf>
    <xf numFmtId="172" fontId="10" fillId="0" borderId="7" xfId="0" applyNumberFormat="1" applyFont="1" applyBorder="1" applyAlignment="1">
      <alignment horizontal="center" vertical="center" indent="1"/>
    </xf>
    <xf numFmtId="1" fontId="11" fillId="0" borderId="7" xfId="0" applyNumberFormat="1" applyFont="1" applyBorder="1" applyAlignment="1">
      <alignment horizontal="center" vertical="center"/>
    </xf>
    <xf numFmtId="165" fontId="37" fillId="0" borderId="7" xfId="3" applyNumberFormat="1" applyFont="1" applyFill="1" applyBorder="1" applyAlignment="1" applyProtection="1">
      <alignment horizontal="center" vertical="center"/>
    </xf>
    <xf numFmtId="0" fontId="38" fillId="0" borderId="7" xfId="0" applyFont="1" applyBorder="1" applyAlignment="1">
      <alignment horizontal="justify" vertical="center" wrapText="1"/>
    </xf>
    <xf numFmtId="0" fontId="11" fillId="0" borderId="7" xfId="0" applyFont="1" applyBorder="1" applyAlignment="1">
      <alignment horizontal="justify" vertical="top" wrapText="1"/>
    </xf>
    <xf numFmtId="9" fontId="22" fillId="0" borderId="7" xfId="3" applyFont="1" applyFill="1" applyBorder="1" applyAlignment="1" applyProtection="1">
      <alignment horizontal="center" vertical="center" wrapText="1"/>
    </xf>
    <xf numFmtId="173" fontId="10" fillId="0" borderId="7" xfId="0" applyNumberFormat="1" applyFont="1" applyBorder="1" applyAlignment="1">
      <alignment horizontal="center" vertical="center" indent="1"/>
    </xf>
    <xf numFmtId="9" fontId="31" fillId="0" borderId="7" xfId="3" applyFont="1" applyFill="1" applyBorder="1" applyAlignment="1" applyProtection="1">
      <alignment horizontal="center" vertical="center" wrapText="1"/>
    </xf>
    <xf numFmtId="0" fontId="31" fillId="0" borderId="7" xfId="0" applyFont="1" applyBorder="1" applyAlignment="1">
      <alignment vertical="center" wrapText="1"/>
    </xf>
    <xf numFmtId="9" fontId="11" fillId="0" borderId="7" xfId="0" applyNumberFormat="1" applyFont="1" applyBorder="1" applyAlignment="1" applyProtection="1">
      <alignment horizontal="center" vertical="center"/>
      <protection locked="0"/>
    </xf>
    <xf numFmtId="3" fontId="11" fillId="0" borderId="7" xfId="0" applyNumberFormat="1" applyFont="1" applyBorder="1" applyAlignment="1">
      <alignment horizontal="center" vertical="center"/>
    </xf>
    <xf numFmtId="3" fontId="22" fillId="0" borderId="7" xfId="0" applyNumberFormat="1" applyFont="1" applyBorder="1" applyAlignment="1">
      <alignment horizontal="center" vertical="center"/>
    </xf>
    <xf numFmtId="0" fontId="9" fillId="0" borderId="7" xfId="0" applyFont="1" applyBorder="1" applyAlignment="1" applyProtection="1">
      <alignment horizontal="center" vertical="center" wrapText="1"/>
      <protection locked="0"/>
    </xf>
    <xf numFmtId="0" fontId="39" fillId="0" borderId="7" xfId="0" applyFont="1" applyBorder="1" applyAlignment="1">
      <alignment horizontal="center" vertical="center" wrapText="1"/>
    </xf>
    <xf numFmtId="0" fontId="38" fillId="0" borderId="7" xfId="0" applyFont="1" applyBorder="1" applyAlignment="1">
      <alignment horizontal="left" vertical="center" wrapText="1"/>
    </xf>
    <xf numFmtId="3" fontId="38" fillId="0" borderId="7" xfId="0" applyNumberFormat="1" applyFont="1" applyBorder="1" applyAlignment="1">
      <alignment horizontal="center" vertical="center"/>
    </xf>
    <xf numFmtId="9" fontId="34" fillId="0" borderId="7" xfId="0" applyNumberFormat="1" applyFont="1" applyBorder="1" applyAlignment="1">
      <alignment horizontal="left" vertical="center" wrapText="1"/>
    </xf>
    <xf numFmtId="9" fontId="34" fillId="0" borderId="7" xfId="0" applyNumberFormat="1" applyFont="1" applyBorder="1" applyAlignment="1">
      <alignment horizontal="center" vertical="center" wrapText="1"/>
    </xf>
    <xf numFmtId="43" fontId="11" fillId="0" borderId="7" xfId="1" applyFont="1" applyFill="1" applyBorder="1" applyAlignment="1" applyProtection="1">
      <alignment horizontal="center" vertical="center" wrapText="1"/>
      <protection locked="0"/>
    </xf>
    <xf numFmtId="169" fontId="11" fillId="0" borderId="7" xfId="1" applyNumberFormat="1" applyFont="1" applyFill="1" applyBorder="1" applyAlignment="1" applyProtection="1">
      <alignment horizontal="center" vertical="center" wrapText="1"/>
      <protection locked="0"/>
    </xf>
    <xf numFmtId="169" fontId="11" fillId="0" borderId="7" xfId="0" applyNumberFormat="1" applyFont="1" applyBorder="1" applyAlignment="1">
      <alignment horizontal="center" vertical="center"/>
    </xf>
    <xf numFmtId="10" fontId="38" fillId="0" borderId="7" xfId="0" applyNumberFormat="1" applyFont="1" applyBorder="1" applyAlignment="1">
      <alignment horizontal="center" vertical="center"/>
    </xf>
    <xf numFmtId="10" fontId="34" fillId="0" borderId="7" xfId="0" applyNumberFormat="1" applyFont="1" applyBorder="1" applyAlignment="1">
      <alignment horizontal="center" vertical="center" wrapText="1"/>
    </xf>
    <xf numFmtId="0" fontId="31" fillId="0" borderId="7" xfId="0" applyFont="1" applyBorder="1" applyAlignment="1" applyProtection="1">
      <alignment horizontal="center" vertical="center" wrapText="1"/>
      <protection locked="0"/>
    </xf>
    <xf numFmtId="10" fontId="11" fillId="0" borderId="7" xfId="0" applyNumberFormat="1" applyFont="1" applyBorder="1" applyAlignment="1" applyProtection="1">
      <alignment horizontal="center" vertical="center" wrapText="1"/>
      <protection locked="0"/>
    </xf>
    <xf numFmtId="9" fontId="32" fillId="0" borderId="7" xfId="0" applyNumberFormat="1" applyFont="1" applyBorder="1" applyAlignment="1">
      <alignment horizontal="justify" vertical="center" wrapText="1"/>
    </xf>
    <xf numFmtId="9" fontId="10" fillId="0" borderId="7" xfId="0" applyNumberFormat="1" applyFont="1" applyBorder="1" applyAlignment="1" applyProtection="1">
      <alignment horizontal="center" vertical="center" wrapText="1"/>
      <protection locked="0"/>
    </xf>
    <xf numFmtId="1" fontId="22" fillId="0" borderId="7" xfId="0" applyNumberFormat="1" applyFont="1" applyBorder="1" applyAlignment="1">
      <alignment horizontal="center" vertical="center"/>
    </xf>
    <xf numFmtId="0" fontId="10" fillId="0" borderId="7" xfId="0" applyFont="1" applyBorder="1" applyAlignment="1" applyProtection="1">
      <alignment horizontal="center" vertical="center" wrapText="1"/>
      <protection locked="0"/>
    </xf>
    <xf numFmtId="0" fontId="9" fillId="0" borderId="7" xfId="0" applyFont="1" applyBorder="1" applyAlignment="1">
      <alignment vertical="center"/>
    </xf>
    <xf numFmtId="9" fontId="11" fillId="0" borderId="7" xfId="3" applyFont="1" applyFill="1" applyBorder="1" applyAlignment="1" applyProtection="1">
      <alignment horizontal="center" vertical="center" wrapText="1"/>
      <protection locked="0"/>
    </xf>
    <xf numFmtId="0" fontId="11" fillId="0" borderId="7" xfId="0" applyFont="1" applyBorder="1" applyAlignment="1">
      <alignment horizontal="left" vertical="top" wrapText="1"/>
    </xf>
    <xf numFmtId="0" fontId="11" fillId="0" borderId="7" xfId="0" applyFont="1" applyBorder="1" applyAlignment="1">
      <alignment vertical="center" wrapText="1"/>
    </xf>
    <xf numFmtId="0" fontId="10" fillId="0" borderId="7" xfId="0" applyFont="1" applyBorder="1" applyAlignment="1">
      <alignment vertical="center" wrapText="1"/>
    </xf>
    <xf numFmtId="0" fontId="31" fillId="0" borderId="7" xfId="0" applyFont="1" applyBorder="1" applyAlignment="1">
      <alignment vertical="top" wrapText="1"/>
    </xf>
    <xf numFmtId="9" fontId="32" fillId="0" borderId="7" xfId="0" applyNumberFormat="1" applyFont="1" applyBorder="1" applyAlignment="1">
      <alignment horizontal="left" vertical="top" wrapText="1"/>
    </xf>
    <xf numFmtId="9" fontId="11" fillId="0" borderId="7" xfId="3" applyFont="1" applyFill="1" applyBorder="1" applyAlignment="1">
      <alignment horizontal="center" vertical="center" wrapText="1"/>
    </xf>
    <xf numFmtId="0" fontId="31" fillId="0" borderId="7" xfId="0" applyFont="1" applyBorder="1" applyAlignment="1">
      <alignment horizontal="left" vertical="center" wrapText="1"/>
    </xf>
    <xf numFmtId="10" fontId="31" fillId="0" borderId="7" xfId="3" applyNumberFormat="1" applyFont="1" applyFill="1" applyBorder="1" applyAlignment="1" applyProtection="1">
      <alignment horizontal="center" vertical="center" wrapText="1"/>
    </xf>
    <xf numFmtId="0" fontId="34" fillId="0" borderId="7" xfId="0" applyFont="1" applyBorder="1" applyAlignment="1">
      <alignment wrapText="1"/>
    </xf>
    <xf numFmtId="2" fontId="31" fillId="0" borderId="7" xfId="0" applyNumberFormat="1" applyFont="1" applyBorder="1" applyAlignment="1">
      <alignment horizontal="center" vertical="center" wrapText="1"/>
    </xf>
    <xf numFmtId="0" fontId="34" fillId="0" borderId="7" xfId="0" applyFont="1" applyBorder="1" applyAlignment="1">
      <alignment vertical="center" wrapText="1"/>
    </xf>
    <xf numFmtId="9" fontId="10" fillId="0" borderId="7" xfId="0" applyNumberFormat="1" applyFont="1" applyBorder="1" applyAlignment="1">
      <alignment horizontal="left" vertical="center" wrapText="1"/>
    </xf>
    <xf numFmtId="9" fontId="32" fillId="0" borderId="7" xfId="0" applyNumberFormat="1" applyFont="1" applyBorder="1" applyAlignment="1">
      <alignment horizontal="left" vertical="center" wrapText="1"/>
    </xf>
    <xf numFmtId="0" fontId="32" fillId="0" borderId="7" xfId="0" applyFont="1" applyBorder="1" applyAlignment="1">
      <alignment horizontal="left" vertical="center" wrapText="1"/>
    </xf>
    <xf numFmtId="0" fontId="9" fillId="0" borderId="5" xfId="0" applyFont="1" applyBorder="1" applyAlignment="1">
      <alignment wrapText="1"/>
    </xf>
    <xf numFmtId="0" fontId="11" fillId="0" borderId="7" xfId="4" applyFont="1" applyFill="1" applyBorder="1" applyAlignment="1" applyProtection="1">
      <alignment horizontal="justify" vertical="center" wrapText="1"/>
    </xf>
    <xf numFmtId="1" fontId="31" fillId="0" borderId="7" xfId="3" applyNumberFormat="1" applyFont="1" applyFill="1" applyBorder="1" applyAlignment="1" applyProtection="1">
      <alignment horizontal="center" vertical="center" wrapText="1"/>
    </xf>
    <xf numFmtId="0" fontId="9" fillId="0" borderId="7" xfId="0" applyFont="1" applyBorder="1" applyAlignment="1">
      <alignment vertical="top" wrapText="1"/>
    </xf>
    <xf numFmtId="0" fontId="9" fillId="0" borderId="2" xfId="0" applyFont="1" applyBorder="1" applyAlignment="1">
      <alignment vertical="center" wrapText="1"/>
    </xf>
    <xf numFmtId="0" fontId="9" fillId="0" borderId="9" xfId="0" applyFont="1" applyBorder="1" applyAlignment="1">
      <alignment vertical="top" wrapText="1"/>
    </xf>
    <xf numFmtId="0" fontId="32" fillId="0" borderId="7" xfId="4" applyFont="1" applyFill="1" applyBorder="1" applyAlignment="1" applyProtection="1">
      <alignment horizontal="justify" vertical="center" wrapText="1"/>
    </xf>
    <xf numFmtId="10" fontId="9" fillId="0" borderId="7" xfId="0" applyNumberFormat="1" applyFont="1" applyBorder="1" applyAlignment="1" applyProtection="1">
      <alignment horizontal="center" vertical="center" wrapText="1"/>
      <protection locked="0"/>
    </xf>
    <xf numFmtId="0" fontId="9" fillId="0" borderId="2" xfId="0" applyFont="1" applyBorder="1" applyAlignment="1">
      <alignment wrapText="1"/>
    </xf>
    <xf numFmtId="0" fontId="9" fillId="0" borderId="9" xfId="0" applyFont="1" applyBorder="1" applyAlignment="1">
      <alignment wrapText="1"/>
    </xf>
    <xf numFmtId="9" fontId="31" fillId="0" borderId="7" xfId="0" applyNumberFormat="1" applyFont="1" applyBorder="1" applyAlignment="1" applyProtection="1">
      <alignment horizontal="center" vertical="center" wrapText="1"/>
      <protection locked="0"/>
    </xf>
    <xf numFmtId="0" fontId="35" fillId="0" borderId="7" xfId="0" applyFont="1" applyBorder="1" applyAlignment="1">
      <alignment horizontal="center" vertical="center" wrapText="1"/>
    </xf>
    <xf numFmtId="0" fontId="10" fillId="0" borderId="7" xfId="0" applyFont="1" applyBorder="1" applyAlignment="1">
      <alignment horizontal="justify" vertical="center"/>
    </xf>
    <xf numFmtId="0" fontId="10" fillId="0" borderId="7" xfId="0" applyFont="1" applyBorder="1" applyAlignment="1">
      <alignment horizontal="left" vertical="center" wrapText="1"/>
    </xf>
    <xf numFmtId="0" fontId="34" fillId="0" borderId="7" xfId="0" applyFont="1" applyBorder="1" applyAlignment="1">
      <alignment horizontal="justify" vertical="center" wrapText="1"/>
    </xf>
    <xf numFmtId="0" fontId="11" fillId="0" borderId="7" xfId="0" applyFont="1" applyBorder="1" applyAlignment="1">
      <alignment horizontal="center" vertical="center" wrapText="1" indent="1"/>
    </xf>
    <xf numFmtId="9" fontId="10" fillId="0" borderId="7" xfId="0" applyNumberFormat="1" applyFont="1" applyBorder="1" applyAlignment="1">
      <alignment horizontal="center" vertical="center"/>
    </xf>
    <xf numFmtId="0" fontId="10" fillId="0" borderId="7" xfId="0" applyFont="1" applyBorder="1" applyAlignment="1">
      <alignment horizontal="center" vertical="center" indent="3"/>
    </xf>
    <xf numFmtId="0" fontId="3" fillId="0" borderId="11" xfId="0" applyFont="1" applyBorder="1" applyAlignment="1">
      <alignment wrapText="1"/>
    </xf>
    <xf numFmtId="0" fontId="34" fillId="0" borderId="7" xfId="0" applyFont="1" applyBorder="1" applyAlignment="1">
      <alignment vertical="center"/>
    </xf>
    <xf numFmtId="0" fontId="34" fillId="0" borderId="7" xfId="0" applyFont="1" applyBorder="1" applyAlignment="1">
      <alignment horizontal="center" vertical="top" wrapText="1"/>
    </xf>
    <xf numFmtId="0" fontId="34" fillId="0" borderId="7" xfId="0" applyFont="1" applyBorder="1" applyAlignment="1">
      <alignment horizontal="center" vertical="center" wrapText="1"/>
    </xf>
    <xf numFmtId="0" fontId="34" fillId="0" borderId="7" xfId="0" applyFont="1" applyBorder="1" applyAlignment="1">
      <alignment horizontal="center" vertical="center"/>
    </xf>
    <xf numFmtId="0" fontId="24" fillId="0" borderId="7" xfId="0" applyFont="1" applyBorder="1" applyAlignment="1">
      <alignment horizontal="center" vertical="center" wrapText="1"/>
    </xf>
    <xf numFmtId="1" fontId="34" fillId="0" borderId="7" xfId="0" applyNumberFormat="1" applyFont="1" applyBorder="1" applyAlignment="1">
      <alignment horizontal="center" vertical="center" wrapText="1"/>
    </xf>
    <xf numFmtId="10" fontId="10" fillId="0" borderId="7" xfId="0" applyNumberFormat="1" applyFont="1" applyBorder="1" applyAlignment="1">
      <alignment horizontal="center" vertical="center" wrapText="1"/>
    </xf>
    <xf numFmtId="1" fontId="31" fillId="0" borderId="7" xfId="0" applyNumberFormat="1" applyFont="1" applyBorder="1" applyAlignment="1">
      <alignment horizontal="center" vertical="center" wrapText="1"/>
    </xf>
    <xf numFmtId="0" fontId="3" fillId="0" borderId="7" xfId="0" applyFont="1" applyBorder="1" applyAlignment="1">
      <alignment vertical="center" wrapText="1"/>
    </xf>
    <xf numFmtId="0" fontId="34" fillId="0" borderId="7" xfId="0" applyFont="1" applyBorder="1" applyAlignment="1">
      <alignment vertical="top" wrapText="1"/>
    </xf>
    <xf numFmtId="1" fontId="24" fillId="0" borderId="7" xfId="0" applyNumberFormat="1" applyFont="1" applyBorder="1" applyAlignment="1">
      <alignment horizontal="center" vertical="center" wrapText="1"/>
    </xf>
    <xf numFmtId="9" fontId="34" fillId="0" borderId="7" xfId="0" applyNumberFormat="1" applyFont="1" applyBorder="1" applyAlignment="1">
      <alignment horizontal="center" vertical="center"/>
    </xf>
    <xf numFmtId="9" fontId="24" fillId="0" borderId="7" xfId="0" applyNumberFormat="1" applyFont="1" applyBorder="1" applyAlignment="1">
      <alignment horizontal="center" vertical="center" wrapText="1"/>
    </xf>
    <xf numFmtId="9" fontId="10" fillId="0" borderId="7" xfId="0" applyNumberFormat="1" applyFont="1" applyBorder="1" applyAlignment="1">
      <alignment horizontal="center" vertical="center" indent="3"/>
    </xf>
    <xf numFmtId="0" fontId="3" fillId="0" borderId="7" xfId="0" applyFont="1" applyBorder="1" applyAlignment="1">
      <alignment horizontal="center" vertical="center" wrapText="1"/>
    </xf>
    <xf numFmtId="0" fontId="3" fillId="0" borderId="0" xfId="0" applyFont="1" applyAlignment="1">
      <alignment horizontal="center" vertical="center"/>
    </xf>
    <xf numFmtId="0" fontId="10" fillId="0" borderId="7" xfId="0" applyFont="1" applyBorder="1" applyAlignment="1">
      <alignment horizontal="justify" vertical="top" wrapText="1"/>
    </xf>
    <xf numFmtId="9" fontId="35" fillId="0" borderId="7" xfId="0" applyNumberFormat="1" applyFont="1" applyBorder="1" applyAlignment="1">
      <alignment horizontal="center" vertical="center" wrapText="1"/>
    </xf>
    <xf numFmtId="0" fontId="9" fillId="0" borderId="7" xfId="0" applyFont="1" applyBorder="1" applyAlignment="1" applyProtection="1">
      <alignment horizontal="center" vertical="center"/>
      <protection locked="0"/>
    </xf>
    <xf numFmtId="9" fontId="24" fillId="0" borderId="7" xfId="0" applyNumberFormat="1" applyFont="1" applyBorder="1" applyAlignment="1">
      <alignment horizontal="center" vertical="center"/>
    </xf>
    <xf numFmtId="9" fontId="10" fillId="0" borderId="7" xfId="0" applyNumberFormat="1" applyFont="1" applyBorder="1" applyAlignment="1">
      <alignment vertical="center" wrapText="1"/>
    </xf>
    <xf numFmtId="9" fontId="34" fillId="0" borderId="7" xfId="0" applyNumberFormat="1" applyFont="1" applyBorder="1" applyAlignment="1">
      <alignment wrapText="1"/>
    </xf>
    <xf numFmtId="9" fontId="34" fillId="0" borderId="7" xfId="0" applyNumberFormat="1" applyFont="1" applyBorder="1" applyAlignment="1">
      <alignment vertical="center" wrapText="1"/>
    </xf>
    <xf numFmtId="9" fontId="40" fillId="0" borderId="7" xfId="0" applyNumberFormat="1" applyFont="1" applyBorder="1" applyAlignment="1" applyProtection="1">
      <alignment horizontal="center" vertical="center" wrapText="1"/>
      <protection locked="0"/>
    </xf>
    <xf numFmtId="0" fontId="24" fillId="0" borderId="7" xfId="0" applyFont="1" applyBorder="1" applyAlignment="1">
      <alignment horizontal="center" vertical="center"/>
    </xf>
    <xf numFmtId="0" fontId="40" fillId="0" borderId="7" xfId="0" applyFont="1" applyBorder="1" applyAlignment="1" applyProtection="1">
      <alignment horizontal="center" vertical="center" wrapText="1"/>
      <protection locked="0"/>
    </xf>
    <xf numFmtId="0" fontId="3" fillId="0" borderId="7" xfId="0" applyFont="1" applyBorder="1" applyAlignment="1">
      <alignment horizontal="center" vertical="center" wrapText="1" indent="3"/>
    </xf>
    <xf numFmtId="0" fontId="19" fillId="0" borderId="7" xfId="0" applyFont="1" applyBorder="1" applyAlignment="1">
      <alignment horizontal="center" vertical="center" wrapText="1"/>
    </xf>
    <xf numFmtId="0" fontId="34" fillId="0" borderId="7" xfId="0" applyFont="1" applyBorder="1" applyAlignment="1">
      <alignment horizontal="left" wrapText="1"/>
    </xf>
    <xf numFmtId="0" fontId="34" fillId="0" borderId="7" xfId="0" applyFont="1" applyBorder="1" applyAlignment="1">
      <alignment horizontal="left" vertical="center" wrapText="1"/>
    </xf>
    <xf numFmtId="0" fontId="34" fillId="0" borderId="7" xfId="0" applyFont="1" applyBorder="1"/>
    <xf numFmtId="0" fontId="34" fillId="0" borderId="7" xfId="0" applyFont="1" applyBorder="1" applyAlignment="1">
      <alignment horizontal="center" wrapText="1"/>
    </xf>
    <xf numFmtId="0" fontId="36" fillId="0" borderId="7" xfId="0" applyFont="1" applyBorder="1" applyAlignment="1">
      <alignment wrapText="1"/>
    </xf>
    <xf numFmtId="0" fontId="34" fillId="0" borderId="7" xfId="0" applyFont="1" applyBorder="1" applyAlignment="1">
      <alignment horizontal="center"/>
    </xf>
    <xf numFmtId="0" fontId="3" fillId="0" borderId="7" xfId="0" applyFont="1" applyBorder="1" applyAlignment="1">
      <alignment horizontal="left" vertical="center" wrapText="1"/>
    </xf>
    <xf numFmtId="9" fontId="35" fillId="0" borderId="7" xfId="0" applyNumberFormat="1" applyFont="1" applyBorder="1" applyAlignment="1">
      <alignment horizontal="center" vertical="center"/>
    </xf>
    <xf numFmtId="9" fontId="39" fillId="0" borderId="7" xfId="0" applyNumberFormat="1" applyFont="1" applyBorder="1" applyAlignment="1" applyProtection="1">
      <alignment horizontal="center" vertical="center" wrapText="1"/>
      <protection locked="0"/>
    </xf>
    <xf numFmtId="0" fontId="3" fillId="0" borderId="0" xfId="0" applyFont="1" applyAlignment="1">
      <alignment vertical="center" wrapText="1"/>
    </xf>
    <xf numFmtId="0" fontId="35" fillId="0" borderId="7" xfId="0" applyFont="1" applyBorder="1" applyAlignment="1">
      <alignment horizontal="center" vertical="center"/>
    </xf>
    <xf numFmtId="0" fontId="39" fillId="0" borderId="7" xfId="0" applyFont="1" applyBorder="1" applyAlignment="1" applyProtection="1">
      <alignment horizontal="center" vertical="center" wrapText="1"/>
      <protection locked="0"/>
    </xf>
    <xf numFmtId="0" fontId="22" fillId="0" borderId="7" xfId="0" applyFont="1" applyBorder="1" applyAlignment="1">
      <alignment horizontal="center" vertical="top" wrapText="1"/>
    </xf>
    <xf numFmtId="0" fontId="0" fillId="0" borderId="0" xfId="0" applyAlignment="1">
      <alignment vertical="center"/>
    </xf>
    <xf numFmtId="0" fontId="11" fillId="0" borderId="7" xfId="0" applyFont="1" applyBorder="1" applyAlignment="1">
      <alignment horizontal="center" vertical="top" wrapText="1"/>
    </xf>
    <xf numFmtId="0" fontId="11" fillId="0" borderId="7" xfId="0" applyFont="1" applyBorder="1" applyAlignment="1">
      <alignment horizontal="center" vertical="top"/>
    </xf>
    <xf numFmtId="2" fontId="10" fillId="0" borderId="7" xfId="0" applyNumberFormat="1" applyFont="1" applyBorder="1" applyAlignment="1">
      <alignment horizontal="center" vertical="center" indent="1"/>
    </xf>
    <xf numFmtId="0" fontId="11" fillId="0" borderId="8" xfId="0" applyFont="1" applyBorder="1" applyAlignment="1">
      <alignment horizontal="justify" vertical="top"/>
    </xf>
    <xf numFmtId="0" fontId="11" fillId="0" borderId="7" xfId="0" applyFont="1" applyBorder="1" applyAlignment="1">
      <alignment horizontal="justify" vertical="top"/>
    </xf>
    <xf numFmtId="0" fontId="11" fillId="0" borderId="2" xfId="0" applyFont="1" applyBorder="1" applyAlignment="1">
      <alignment horizontal="justify" vertical="top"/>
    </xf>
    <xf numFmtId="0" fontId="9" fillId="0" borderId="0" xfId="0" applyFont="1" applyAlignment="1">
      <alignment vertical="top"/>
    </xf>
    <xf numFmtId="9" fontId="10" fillId="0" borderId="7" xfId="3" applyFont="1" applyFill="1" applyBorder="1" applyAlignment="1">
      <alignment horizontal="center" vertical="center" indent="1"/>
    </xf>
    <xf numFmtId="165" fontId="31" fillId="0" borderId="7" xfId="3" applyNumberFormat="1" applyFont="1" applyFill="1" applyBorder="1" applyAlignment="1" applyProtection="1">
      <alignment horizontal="center" vertical="center" wrapText="1"/>
    </xf>
    <xf numFmtId="14" fontId="11" fillId="0" borderId="7" xfId="0" applyNumberFormat="1" applyFont="1" applyBorder="1" applyAlignment="1">
      <alignment horizontal="justify" vertical="center" wrapText="1"/>
    </xf>
    <xf numFmtId="1" fontId="9" fillId="0" borderId="7" xfId="0" applyNumberFormat="1" applyFont="1" applyBorder="1" applyAlignment="1">
      <alignment horizontal="center" vertical="center" wrapText="1"/>
    </xf>
    <xf numFmtId="14" fontId="9" fillId="0" borderId="7" xfId="0" applyNumberFormat="1" applyFont="1" applyBorder="1" applyAlignment="1">
      <alignment horizontal="center" vertical="center" wrapText="1"/>
    </xf>
    <xf numFmtId="9" fontId="10" fillId="0" borderId="7" xfId="0" applyNumberFormat="1" applyFont="1" applyBorder="1" applyAlignment="1">
      <alignment horizontal="justify" vertical="top" wrapText="1"/>
    </xf>
    <xf numFmtId="3" fontId="10" fillId="0" borderId="7" xfId="0" applyNumberFormat="1" applyFont="1" applyBorder="1" applyAlignment="1">
      <alignment horizontal="center" vertical="center" wrapText="1"/>
    </xf>
    <xf numFmtId="3" fontId="10" fillId="0" borderId="7" xfId="0" applyNumberFormat="1" applyFont="1" applyBorder="1" applyAlignment="1">
      <alignment horizontal="justify" vertical="center" wrapText="1"/>
    </xf>
    <xf numFmtId="3" fontId="11" fillId="0" borderId="7" xfId="0" applyNumberFormat="1" applyFont="1" applyBorder="1" applyAlignment="1" applyProtection="1">
      <alignment horizontal="center" vertical="center" wrapText="1"/>
      <protection locked="0"/>
    </xf>
    <xf numFmtId="3" fontId="10" fillId="0" borderId="7" xfId="0" applyNumberFormat="1" applyFont="1" applyBorder="1" applyAlignment="1">
      <alignment horizontal="center" vertical="center" indent="1"/>
    </xf>
    <xf numFmtId="3" fontId="11" fillId="0" borderId="7" xfId="0" applyNumberFormat="1" applyFont="1" applyBorder="1" applyAlignment="1">
      <alignment horizontal="justify" vertical="center" wrapText="1"/>
    </xf>
    <xf numFmtId="0" fontId="41" fillId="0" borderId="7" xfId="0" applyFont="1" applyBorder="1" applyAlignment="1" applyProtection="1">
      <alignment horizontal="center" vertical="center" wrapText="1"/>
      <protection locked="0"/>
    </xf>
    <xf numFmtId="0" fontId="9" fillId="0" borderId="7" xfId="0" applyFont="1" applyBorder="1" applyAlignment="1">
      <alignment horizontal="left" vertical="center" wrapText="1"/>
    </xf>
    <xf numFmtId="0" fontId="31" fillId="0" borderId="7" xfId="0" applyFont="1" applyBorder="1"/>
    <xf numFmtId="0" fontId="22" fillId="0" borderId="7" xfId="3" applyNumberFormat="1" applyFont="1" applyFill="1" applyBorder="1" applyAlignment="1" applyProtection="1">
      <alignment horizontal="center" vertical="center"/>
    </xf>
    <xf numFmtId="0" fontId="9" fillId="0" borderId="11" xfId="0" applyFont="1" applyBorder="1" applyAlignment="1">
      <alignment wrapText="1"/>
    </xf>
    <xf numFmtId="0" fontId="3" fillId="0" borderId="7" xfId="0" applyFont="1" applyBorder="1" applyAlignment="1">
      <alignment horizontal="left" vertical="center"/>
    </xf>
    <xf numFmtId="9" fontId="10" fillId="0" borderId="7" xfId="3" applyFont="1" applyFill="1" applyBorder="1" applyAlignment="1" applyProtection="1">
      <alignment horizontal="justify" vertical="top" wrapText="1"/>
    </xf>
    <xf numFmtId="9" fontId="10" fillId="0" borderId="7" xfId="3" applyFont="1" applyFill="1" applyBorder="1" applyAlignment="1" applyProtection="1">
      <alignment horizontal="center" vertical="center"/>
      <protection locked="0"/>
    </xf>
    <xf numFmtId="9" fontId="10" fillId="0" borderId="7" xfId="0" applyNumberFormat="1" applyFont="1" applyBorder="1" applyAlignment="1">
      <alignment horizontal="center" vertical="center" wrapText="1" indent="3"/>
    </xf>
    <xf numFmtId="9" fontId="11" fillId="0" borderId="8" xfId="0" applyNumberFormat="1" applyFont="1" applyBorder="1" applyAlignment="1">
      <alignment horizontal="center" vertical="center" wrapText="1"/>
    </xf>
    <xf numFmtId="1" fontId="10" fillId="0" borderId="7" xfId="0" applyNumberFormat="1" applyFont="1" applyBorder="1" applyAlignment="1">
      <alignment horizontal="center" vertical="center" wrapText="1"/>
    </xf>
    <xf numFmtId="1" fontId="35" fillId="0" borderId="7" xfId="0" applyNumberFormat="1" applyFont="1" applyBorder="1" applyAlignment="1">
      <alignment horizontal="center" vertical="center" wrapText="1"/>
    </xf>
    <xf numFmtId="0" fontId="31" fillId="0" borderId="7" xfId="0" applyFont="1" applyBorder="1" applyAlignment="1">
      <alignment horizontal="justify" vertical="top" wrapText="1"/>
    </xf>
    <xf numFmtId="9" fontId="10" fillId="0" borderId="7" xfId="3" applyFont="1" applyFill="1" applyBorder="1" applyAlignment="1" applyProtection="1">
      <alignment horizontal="center" vertical="center" wrapText="1"/>
    </xf>
    <xf numFmtId="9" fontId="10" fillId="0" borderId="7" xfId="3" applyFont="1" applyFill="1" applyBorder="1" applyAlignment="1" applyProtection="1">
      <alignment horizontal="center" vertical="center"/>
    </xf>
    <xf numFmtId="0" fontId="10" fillId="0" borderId="7" xfId="0" applyFont="1" applyBorder="1" applyAlignment="1">
      <alignment horizontal="center" vertical="center" wrapText="1" indent="3"/>
    </xf>
    <xf numFmtId="165" fontId="10" fillId="0" borderId="7" xfId="0" applyNumberFormat="1" applyFont="1" applyBorder="1" applyAlignment="1">
      <alignment horizontal="center" vertical="center" wrapText="1"/>
    </xf>
    <xf numFmtId="9" fontId="10" fillId="0" borderId="7" xfId="3" applyFont="1" applyFill="1" applyBorder="1" applyAlignment="1" applyProtection="1">
      <alignment horizontal="center" vertical="center" wrapText="1"/>
      <protection locked="0"/>
    </xf>
    <xf numFmtId="1" fontId="10" fillId="0" borderId="7" xfId="0" applyNumberFormat="1" applyFont="1" applyBorder="1" applyAlignment="1">
      <alignment horizontal="center" vertical="center" indent="3"/>
    </xf>
    <xf numFmtId="2" fontId="11" fillId="0" borderId="7" xfId="0" applyNumberFormat="1" applyFont="1" applyBorder="1" applyAlignment="1">
      <alignment horizontal="center" vertical="center" indent="3"/>
    </xf>
    <xf numFmtId="2" fontId="10" fillId="0" borderId="7" xfId="0" applyNumberFormat="1" applyFont="1" applyBorder="1" applyAlignment="1">
      <alignment horizontal="center" vertical="center" indent="3"/>
    </xf>
    <xf numFmtId="9" fontId="11" fillId="0" borderId="7" xfId="0" applyNumberFormat="1" applyFont="1" applyBorder="1" applyAlignment="1">
      <alignment horizontal="center" vertical="center" indent="3"/>
    </xf>
    <xf numFmtId="0" fontId="42" fillId="0" borderId="7" xfId="0" applyFont="1" applyBorder="1" applyAlignment="1">
      <alignment horizontal="justify" vertical="center" wrapText="1"/>
    </xf>
    <xf numFmtId="9" fontId="42" fillId="0" borderId="7" xfId="0" applyNumberFormat="1" applyFont="1" applyBorder="1" applyAlignment="1">
      <alignment horizontal="center" vertical="center"/>
    </xf>
    <xf numFmtId="0" fontId="43" fillId="0" borderId="7" xfId="0" applyFont="1" applyBorder="1" applyAlignment="1">
      <alignment horizontal="justify" vertical="center" wrapText="1"/>
    </xf>
    <xf numFmtId="10" fontId="42" fillId="0" borderId="7" xfId="0" applyNumberFormat="1" applyFont="1" applyBorder="1" applyAlignment="1">
      <alignment horizontal="center" vertical="center"/>
    </xf>
    <xf numFmtId="9" fontId="32" fillId="0" borderId="7" xfId="3" applyFont="1" applyFill="1" applyBorder="1" applyAlignment="1" applyProtection="1">
      <alignment horizontal="center" vertical="center" wrapText="1"/>
      <protection locked="0"/>
    </xf>
    <xf numFmtId="9" fontId="32" fillId="0" borderId="7" xfId="3" applyFont="1" applyFill="1" applyBorder="1" applyAlignment="1" applyProtection="1">
      <alignment horizontal="center" vertical="center"/>
      <protection locked="0"/>
    </xf>
    <xf numFmtId="10" fontId="10" fillId="0" borderId="7" xfId="3" applyNumberFormat="1" applyFont="1" applyFill="1" applyBorder="1" applyAlignment="1">
      <alignment horizontal="center" vertical="center" indent="1"/>
    </xf>
    <xf numFmtId="0" fontId="42" fillId="0" borderId="7" xfId="0" applyFont="1" applyBorder="1" applyAlignment="1">
      <alignment horizontal="center" vertical="center"/>
    </xf>
    <xf numFmtId="10" fontId="11" fillId="0" borderId="7" xfId="3" applyNumberFormat="1" applyFont="1" applyFill="1" applyBorder="1" applyAlignment="1">
      <alignment horizontal="center" vertical="center" wrapText="1"/>
    </xf>
    <xf numFmtId="10" fontId="11" fillId="0" borderId="7" xfId="3" applyNumberFormat="1" applyFont="1" applyFill="1" applyBorder="1" applyAlignment="1">
      <alignment horizontal="justify" vertical="center" wrapText="1"/>
    </xf>
    <xf numFmtId="2" fontId="42" fillId="0" borderId="7" xfId="0" applyNumberFormat="1" applyFont="1" applyBorder="1" applyAlignment="1">
      <alignment horizontal="center" vertical="center"/>
    </xf>
    <xf numFmtId="2" fontId="10" fillId="0" borderId="7" xfId="3" applyNumberFormat="1" applyFont="1" applyFill="1" applyBorder="1" applyAlignment="1">
      <alignment horizontal="center" vertical="center" indent="1"/>
    </xf>
    <xf numFmtId="9" fontId="11" fillId="0" borderId="7" xfId="3" applyFont="1" applyFill="1" applyBorder="1" applyAlignment="1">
      <alignment horizontal="justify" vertical="center" wrapText="1"/>
    </xf>
    <xf numFmtId="0" fontId="37" fillId="0" borderId="7" xfId="0" applyFont="1" applyBorder="1" applyAlignment="1">
      <alignment wrapText="1"/>
    </xf>
    <xf numFmtId="10" fontId="9" fillId="0" borderId="0" xfId="0" applyNumberFormat="1" applyFont="1"/>
    <xf numFmtId="0" fontId="11" fillId="0" borderId="13" xfId="0" applyFont="1" applyBorder="1" applyAlignment="1">
      <alignment horizontal="justify" vertical="center"/>
    </xf>
    <xf numFmtId="0" fontId="11" fillId="0" borderId="14" xfId="0" applyFont="1" applyBorder="1" applyAlignment="1">
      <alignment horizontal="justify" vertical="center"/>
    </xf>
    <xf numFmtId="0" fontId="11" fillId="0" borderId="15" xfId="0" applyFont="1" applyBorder="1" applyAlignment="1">
      <alignment horizontal="justify" vertical="center"/>
    </xf>
    <xf numFmtId="0" fontId="3" fillId="0" borderId="0" xfId="0" applyFont="1" applyAlignment="1">
      <alignment horizontal="right"/>
    </xf>
    <xf numFmtId="0" fontId="9" fillId="0" borderId="0" xfId="0" applyFont="1" applyAlignment="1">
      <alignment horizontal="center" indent="2"/>
    </xf>
    <xf numFmtId="0" fontId="23" fillId="3" borderId="16" xfId="0" applyFont="1" applyFill="1" applyBorder="1" applyAlignment="1">
      <alignment horizontal="center" vertical="center" wrapText="1"/>
    </xf>
    <xf numFmtId="0" fontId="9" fillId="0" borderId="16" xfId="0" applyFont="1" applyBorder="1" applyAlignment="1">
      <alignment vertical="top"/>
    </xf>
    <xf numFmtId="0" fontId="9" fillId="0" borderId="16" xfId="0" applyFont="1" applyBorder="1" applyAlignment="1">
      <alignment vertical="top" wrapText="1"/>
    </xf>
    <xf numFmtId="0" fontId="9" fillId="0" borderId="7" xfId="0" applyFont="1" applyBorder="1" applyAlignment="1">
      <alignment vertical="top"/>
    </xf>
    <xf numFmtId="0" fontId="20" fillId="5" borderId="7" xfId="0" applyFont="1" applyFill="1" applyBorder="1" applyAlignment="1">
      <alignment horizontal="center" vertical="center" wrapText="1"/>
    </xf>
    <xf numFmtId="0" fontId="20" fillId="5" borderId="7" xfId="0" applyFont="1" applyFill="1" applyBorder="1" applyAlignment="1">
      <alignment vertical="center" wrapText="1"/>
    </xf>
    <xf numFmtId="0" fontId="19" fillId="4" borderId="7" xfId="0" applyFont="1" applyFill="1" applyBorder="1" applyAlignment="1">
      <alignment horizontal="center" vertical="center"/>
    </xf>
    <xf numFmtId="0" fontId="46" fillId="6" borderId="7" xfId="0" applyFont="1" applyFill="1" applyBorder="1" applyAlignment="1">
      <alignment vertical="center" wrapText="1"/>
    </xf>
    <xf numFmtId="0" fontId="46" fillId="6" borderId="7" xfId="0" applyFont="1" applyFill="1" applyBorder="1" applyAlignment="1">
      <alignment wrapText="1"/>
    </xf>
    <xf numFmtId="0" fontId="9" fillId="6" borderId="7" xfId="0" applyFont="1" applyFill="1" applyBorder="1" applyAlignment="1">
      <alignment vertical="center" wrapText="1"/>
    </xf>
    <xf numFmtId="0" fontId="46" fillId="6" borderId="7" xfId="0" applyFont="1" applyFill="1" applyBorder="1" applyAlignment="1">
      <alignment vertical="top" wrapText="1"/>
    </xf>
    <xf numFmtId="0" fontId="49" fillId="6" borderId="7" xfId="0" applyFont="1" applyFill="1" applyBorder="1" applyAlignment="1">
      <alignment vertical="top" wrapText="1"/>
    </xf>
    <xf numFmtId="0" fontId="12" fillId="0" borderId="2" xfId="0" applyFont="1" applyBorder="1" applyAlignment="1">
      <alignment horizontal="center" vertical="center"/>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2" fillId="0" borderId="4" xfId="0" applyFont="1" applyBorder="1" applyAlignment="1">
      <alignment horizontal="center" vertical="center"/>
    </xf>
    <xf numFmtId="0" fontId="8" fillId="0" borderId="1" xfId="0" applyFont="1" applyBorder="1" applyAlignment="1">
      <alignment horizontal="center" vertical="center" wrapText="1"/>
    </xf>
    <xf numFmtId="164" fontId="8" fillId="0" borderId="5" xfId="0" applyNumberFormat="1" applyFont="1" applyBorder="1" applyAlignment="1">
      <alignment horizontal="center" vertical="center"/>
    </xf>
    <xf numFmtId="0" fontId="14" fillId="0" borderId="1" xfId="0" applyFont="1" applyBorder="1" applyAlignment="1">
      <alignment horizontal="center" vertical="center"/>
    </xf>
    <xf numFmtId="0" fontId="14" fillId="0" borderId="5" xfId="0" applyFont="1" applyBorder="1" applyAlignment="1">
      <alignment horizontal="center" vertical="center"/>
    </xf>
    <xf numFmtId="0" fontId="3" fillId="0" borderId="1" xfId="0" applyFont="1" applyBorder="1" applyAlignment="1">
      <alignment horizontal="center"/>
    </xf>
    <xf numFmtId="0" fontId="4" fillId="0" borderId="2" xfId="0" applyFont="1" applyBorder="1" applyAlignment="1">
      <alignment horizontal="center" vertical="center"/>
    </xf>
    <xf numFmtId="0" fontId="5" fillId="0" borderId="2" xfId="0" applyFont="1" applyBorder="1" applyAlignment="1">
      <alignment horizontal="center" vertical="center"/>
    </xf>
    <xf numFmtId="0" fontId="6" fillId="0" borderId="3" xfId="0" applyFont="1" applyBorder="1" applyAlignment="1">
      <alignment horizontal="center" vertical="center"/>
    </xf>
    <xf numFmtId="0" fontId="7" fillId="0" borderId="2" xfId="0" applyFont="1" applyBorder="1" applyAlignment="1">
      <alignment horizontal="center" vertical="center"/>
    </xf>
    <xf numFmtId="0" fontId="6" fillId="0" borderId="2" xfId="0" applyFont="1" applyBorder="1" applyAlignment="1">
      <alignment horizontal="center" vertical="center"/>
    </xf>
  </cellXfs>
  <cellStyles count="5">
    <cellStyle name="Millares" xfId="1" builtinId="3"/>
    <cellStyle name="Moneda" xfId="2" builtinId="4"/>
    <cellStyle name="Neutral" xfId="4" builtinId="28"/>
    <cellStyle name="Normal" xfId="0" builtinId="0"/>
    <cellStyle name="Porcentaje" xfId="3"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Derly Catherine Cifuentes Guerrero" id="{FEBE062C-0152-4E48-BE3E-3B7A4FA1351C}" userId="S::dcifuentesg@minsalud.gov.co::7a81c56e-0365-46dd-9f19-376da267511c"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O76" dT="2026-07-16T15:21:58.62" personId="{FEBE062C-0152-4E48-BE3E-3B7A4FA1351C}" id="{20FB5E7B-40A3-45E7-A176-4D0D8A5263D1}">
    <text xml:space="preserve">Se solicito por medio de memorando 2025, el cambio del indicador por: “Política farmacéutica de productos farmacéuticos y dispositivos médicos”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4CC4B-836C-4BCF-9B86-0E7C21A2419A}">
  <sheetPr filterMode="1"/>
  <dimension ref="A1:BQ155"/>
  <sheetViews>
    <sheetView tabSelected="1" topLeftCell="BB5" zoomScale="120" zoomScaleNormal="120" workbookViewId="0">
      <pane ySplit="39" topLeftCell="A44" activePane="bottomLeft" state="frozen"/>
      <selection activeCell="AZ5" sqref="AZ5"/>
      <selection pane="bottomLeft" activeCell="BQ157" sqref="BQ157"/>
    </sheetView>
  </sheetViews>
  <sheetFormatPr baseColWidth="10" defaultColWidth="9.140625" defaultRowHeight="15"/>
  <cols>
    <col min="1" max="1" width="8.140625" style="2" customWidth="1"/>
    <col min="2" max="2" width="39.7109375" style="6" customWidth="1"/>
    <col min="3" max="3" width="29.42578125" style="8" hidden="1" customWidth="1"/>
    <col min="4" max="4" width="29" style="256" customWidth="1"/>
    <col min="5" max="5" width="23.5703125" style="7" customWidth="1"/>
    <col min="6" max="6" width="33.85546875" style="7" customWidth="1"/>
    <col min="7" max="7" width="30.140625" style="7" customWidth="1"/>
    <col min="8" max="8" width="31.85546875" style="7" customWidth="1"/>
    <col min="9" max="9" width="35.7109375" style="7" customWidth="1"/>
    <col min="10" max="10" width="32.140625" style="7" customWidth="1"/>
    <col min="11" max="11" width="39" style="7" customWidth="1"/>
    <col min="12" max="12" width="66" style="7" customWidth="1"/>
    <col min="13" max="13" width="16.7109375" style="2" customWidth="1"/>
    <col min="14" max="14" width="38.85546875" style="7" customWidth="1"/>
    <col min="15" max="15" width="40" style="7" customWidth="1"/>
    <col min="16" max="16" width="19.42578125" style="7" customWidth="1"/>
    <col min="17" max="17" width="38.140625" style="7" customWidth="1"/>
    <col min="18" max="20" width="18.85546875" style="7" customWidth="1"/>
    <col min="21" max="24" width="10" style="2" customWidth="1"/>
    <col min="25" max="25" width="14.28515625" style="2" customWidth="1"/>
    <col min="26" max="26" width="16.85546875" style="341" customWidth="1"/>
    <col min="27" max="27" width="14.140625" style="2" customWidth="1"/>
    <col min="28" max="28" width="65" style="7" customWidth="1"/>
    <col min="29" max="29" width="29.42578125" style="3" customWidth="1"/>
    <col min="30" max="30" width="49.140625" style="7" customWidth="1"/>
    <col min="31" max="31" width="20" style="256" customWidth="1"/>
    <col min="32" max="32" width="32.28515625" style="256" customWidth="1"/>
    <col min="33" max="33" width="59.5703125" style="7" customWidth="1"/>
    <col min="34" max="34" width="23.140625" style="7" customWidth="1"/>
    <col min="35" max="35" width="43.7109375" style="7" customWidth="1"/>
    <col min="36" max="36" width="18.5703125" style="2" hidden="1" customWidth="1"/>
    <col min="37" max="37" width="23" style="2" hidden="1" customWidth="1"/>
    <col min="38" max="38" width="92.28515625" style="7" hidden="1" customWidth="1"/>
    <col min="39" max="39" width="21.7109375" style="7" hidden="1" customWidth="1"/>
    <col min="40" max="40" width="64.42578125" style="7" hidden="1" customWidth="1"/>
    <col min="41" max="42" width="16" style="3" hidden="1" customWidth="1"/>
    <col min="43" max="43" width="66.140625" style="4" hidden="1" customWidth="1"/>
    <col min="44" max="44" width="23.5703125" style="4" hidden="1" customWidth="1"/>
    <col min="45" max="45" width="1.7109375" style="4" hidden="1" customWidth="1"/>
    <col min="46" max="46" width="35.28515625" style="2" customWidth="1"/>
    <col min="47" max="47" width="30.42578125" style="2" customWidth="1"/>
    <col min="48" max="48" width="46.28515625" style="7" customWidth="1"/>
    <col min="49" max="53" width="24" style="7" customWidth="1"/>
    <col min="54" max="56" width="19.7109375" style="2" customWidth="1"/>
    <col min="57" max="57" width="39.85546875" style="342" customWidth="1"/>
    <col min="58" max="58" width="28.85546875" style="3" customWidth="1"/>
    <col min="59" max="59" width="15.7109375" style="4" hidden="1" customWidth="1"/>
    <col min="60" max="60" width="18" style="4" hidden="1" customWidth="1"/>
    <col min="61" max="63" width="19.42578125" style="4" hidden="1" customWidth="1"/>
    <col min="64" max="65" width="21.7109375" style="5" hidden="1" customWidth="1"/>
    <col min="66" max="66" width="13.42578125" style="5" hidden="1" customWidth="1"/>
    <col min="67" max="67" width="44.7109375" style="6" hidden="1" customWidth="1"/>
    <col min="68" max="68" width="28.28515625" style="151" hidden="1" customWidth="1"/>
    <col min="69" max="69" width="88.28515625" style="7" customWidth="1"/>
    <col min="70" max="16384" width="9.140625" style="7"/>
  </cols>
  <sheetData>
    <row r="1" spans="1:69" ht="14.25" hidden="1" customHeight="1">
      <c r="A1" s="364"/>
      <c r="B1" s="364"/>
      <c r="C1" s="364"/>
      <c r="D1" s="364"/>
      <c r="E1" s="364"/>
      <c r="F1" s="365" t="s">
        <v>0</v>
      </c>
      <c r="G1" s="365"/>
      <c r="H1" s="365"/>
      <c r="I1" s="366" t="s">
        <v>1</v>
      </c>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7"/>
      <c r="AP1" s="367"/>
      <c r="AQ1" s="368"/>
      <c r="AR1" s="368"/>
      <c r="AS1" s="368"/>
      <c r="AT1" s="368"/>
      <c r="AU1" s="368"/>
      <c r="AV1" s="1"/>
      <c r="AW1" s="1"/>
      <c r="AX1" s="1"/>
      <c r="AY1" s="1"/>
      <c r="AZ1" s="1"/>
      <c r="BA1" s="1"/>
      <c r="BE1" s="3"/>
      <c r="BP1" s="7"/>
    </row>
    <row r="2" spans="1:69" ht="17.25" hidden="1" customHeight="1">
      <c r="A2" s="364"/>
      <c r="B2" s="364"/>
      <c r="C2" s="364"/>
      <c r="D2" s="364"/>
      <c r="E2" s="364"/>
      <c r="F2" s="365" t="s">
        <v>2</v>
      </c>
      <c r="G2" s="365"/>
      <c r="H2" s="365"/>
      <c r="I2" s="366" t="s">
        <v>3</v>
      </c>
      <c r="J2" s="366"/>
      <c r="K2" s="366"/>
      <c r="L2" s="366"/>
      <c r="M2" s="366"/>
      <c r="N2" s="366"/>
      <c r="O2" s="366"/>
      <c r="P2" s="366"/>
      <c r="Q2" s="366"/>
      <c r="R2" s="366"/>
      <c r="S2" s="366"/>
      <c r="T2" s="366"/>
      <c r="U2" s="366"/>
      <c r="V2" s="366"/>
      <c r="W2" s="366"/>
      <c r="X2" s="366"/>
      <c r="Y2" s="366"/>
      <c r="Z2" s="366"/>
      <c r="AA2" s="366"/>
      <c r="AB2" s="366"/>
      <c r="AC2" s="366"/>
      <c r="AD2" s="366"/>
      <c r="AE2" s="366"/>
      <c r="AF2" s="366"/>
      <c r="AG2" s="366"/>
      <c r="AH2" s="366"/>
      <c r="AI2" s="366"/>
      <c r="AJ2" s="366"/>
      <c r="AK2" s="366"/>
      <c r="AL2" s="366"/>
      <c r="AM2" s="366"/>
      <c r="AN2" s="366"/>
      <c r="AO2" s="369"/>
      <c r="AP2" s="369"/>
      <c r="AQ2" s="368"/>
      <c r="AR2" s="368"/>
      <c r="AS2" s="368"/>
      <c r="AT2" s="368"/>
      <c r="AU2" s="368"/>
      <c r="AV2" s="1"/>
      <c r="AW2" s="1"/>
      <c r="AX2" s="1"/>
      <c r="AY2" s="1"/>
      <c r="AZ2" s="1"/>
      <c r="BA2" s="1"/>
      <c r="BE2" s="3"/>
      <c r="BP2" s="7"/>
    </row>
    <row r="3" spans="1:69" ht="10.5" hidden="1" customHeight="1">
      <c r="D3" s="9"/>
      <c r="E3" s="10"/>
      <c r="F3" s="10"/>
      <c r="G3" s="10"/>
      <c r="H3" s="10"/>
      <c r="I3" s="10"/>
      <c r="J3" s="10"/>
      <c r="K3" s="10"/>
      <c r="L3" s="10"/>
      <c r="M3" s="11"/>
      <c r="N3" s="10"/>
      <c r="O3" s="12"/>
      <c r="P3" s="12"/>
      <c r="Q3" s="12"/>
      <c r="R3" s="10"/>
      <c r="S3" s="10"/>
      <c r="T3" s="10"/>
      <c r="U3" s="11"/>
      <c r="V3" s="11"/>
      <c r="W3" s="11"/>
      <c r="X3" s="11"/>
      <c r="Y3" s="11"/>
      <c r="Z3" s="13"/>
      <c r="AA3" s="14"/>
      <c r="AB3" s="15"/>
      <c r="AC3" s="16"/>
      <c r="AD3" s="17"/>
      <c r="AE3" s="18"/>
      <c r="AF3" s="18"/>
      <c r="AG3" s="18"/>
      <c r="AH3" s="18"/>
      <c r="AI3" s="18"/>
      <c r="AJ3" s="11"/>
      <c r="AK3" s="11"/>
      <c r="AL3" s="10"/>
      <c r="AM3" s="10"/>
      <c r="AN3" s="10"/>
      <c r="AO3" s="19"/>
      <c r="AP3" s="19"/>
      <c r="AQ3" s="19"/>
      <c r="AR3" s="19"/>
      <c r="AS3" s="19"/>
      <c r="AT3" s="11"/>
      <c r="AU3" s="11"/>
      <c r="AV3" s="10"/>
      <c r="AW3" s="10"/>
      <c r="AX3" s="10"/>
      <c r="AY3" s="10"/>
      <c r="AZ3" s="10"/>
      <c r="BA3" s="10"/>
      <c r="BE3" s="3"/>
      <c r="BP3" s="7"/>
    </row>
    <row r="4" spans="1:69" ht="16.5" hidden="1" customHeight="1">
      <c r="D4" s="359" t="s">
        <v>4</v>
      </c>
      <c r="E4" s="359"/>
      <c r="F4" s="359"/>
      <c r="G4" s="359"/>
      <c r="H4" s="359"/>
      <c r="I4" s="359"/>
      <c r="J4" s="359"/>
      <c r="K4" s="359"/>
      <c r="L4" s="359"/>
      <c r="M4" s="359"/>
      <c r="N4" s="359"/>
      <c r="O4" s="359"/>
      <c r="P4" s="359"/>
      <c r="Q4" s="359"/>
      <c r="R4" s="359"/>
      <c r="S4" s="359"/>
      <c r="T4" s="359"/>
      <c r="U4" s="359"/>
      <c r="V4" s="359"/>
      <c r="W4" s="359"/>
      <c r="X4" s="359"/>
      <c r="Y4" s="359"/>
      <c r="Z4" s="359"/>
      <c r="AA4" s="359"/>
      <c r="AB4" s="359"/>
      <c r="AC4" s="359"/>
      <c r="AD4" s="359"/>
      <c r="AE4" s="359"/>
      <c r="AF4" s="359"/>
      <c r="AG4" s="359"/>
      <c r="AH4" s="359"/>
      <c r="AI4" s="359"/>
      <c r="AJ4" s="359"/>
      <c r="AK4" s="359"/>
      <c r="AL4" s="359"/>
      <c r="AM4" s="359"/>
      <c r="AN4" s="359"/>
      <c r="AO4" s="359"/>
      <c r="AP4" s="359"/>
      <c r="AQ4" s="359"/>
      <c r="AR4" s="359"/>
      <c r="AS4" s="359"/>
      <c r="AT4" s="359"/>
      <c r="AU4" s="359"/>
      <c r="AV4" s="20"/>
      <c r="AW4" s="20"/>
      <c r="AX4" s="20"/>
      <c r="AY4" s="20"/>
      <c r="AZ4" s="20"/>
      <c r="BA4" s="20"/>
      <c r="BE4" s="3"/>
      <c r="BP4" s="7"/>
    </row>
    <row r="5" spans="1:69" ht="18.75" customHeight="1">
      <c r="A5" s="360" t="s">
        <v>5</v>
      </c>
      <c r="B5" s="360"/>
      <c r="C5" s="360"/>
      <c r="D5" s="360"/>
      <c r="E5" s="360"/>
      <c r="F5" s="361">
        <v>46203</v>
      </c>
      <c r="G5" s="362" t="s">
        <v>6</v>
      </c>
      <c r="H5" s="362"/>
      <c r="I5" s="362"/>
      <c r="J5" s="362"/>
      <c r="K5" s="362"/>
      <c r="L5" s="362"/>
      <c r="M5" s="362"/>
      <c r="N5" s="362"/>
      <c r="O5" s="362"/>
      <c r="P5" s="362"/>
      <c r="Q5" s="362"/>
      <c r="R5" s="362"/>
      <c r="S5" s="362"/>
      <c r="T5" s="362"/>
      <c r="U5" s="362"/>
      <c r="V5" s="362"/>
      <c r="W5" s="362"/>
      <c r="X5" s="362"/>
      <c r="Y5" s="363"/>
      <c r="Z5" s="355">
        <v>2026</v>
      </c>
      <c r="AA5" s="355"/>
      <c r="AB5" s="355"/>
      <c r="AC5" s="355"/>
      <c r="AD5" s="355"/>
      <c r="AE5" s="355"/>
      <c r="AF5" s="355"/>
      <c r="AG5" s="355"/>
      <c r="AH5" s="355"/>
      <c r="AI5" s="355"/>
      <c r="AJ5" s="355"/>
      <c r="AK5" s="355"/>
      <c r="AL5" s="355"/>
      <c r="AM5" s="355"/>
      <c r="AN5" s="355"/>
      <c r="AO5" s="355"/>
      <c r="AP5" s="355"/>
      <c r="AQ5" s="355"/>
      <c r="AR5" s="355"/>
      <c r="AS5" s="355"/>
      <c r="AT5" s="355"/>
      <c r="AU5" s="355"/>
      <c r="AV5" s="355"/>
      <c r="AW5" s="355"/>
      <c r="AX5" s="355"/>
      <c r="AY5" s="355"/>
      <c r="AZ5" s="355"/>
      <c r="BA5" s="355"/>
      <c r="BB5" s="355"/>
      <c r="BC5" s="355"/>
      <c r="BD5" s="355"/>
      <c r="BE5" s="355"/>
      <c r="BF5" s="355"/>
      <c r="BG5" s="355"/>
      <c r="BH5" s="355"/>
      <c r="BI5" s="355"/>
      <c r="BJ5" s="355"/>
      <c r="BK5" s="355"/>
      <c r="BL5" s="21"/>
      <c r="BP5" s="7"/>
    </row>
    <row r="6" spans="1:69" s="26" customFormat="1" ht="18" customHeight="1">
      <c r="A6" s="360"/>
      <c r="B6" s="360"/>
      <c r="C6" s="360"/>
      <c r="D6" s="360"/>
      <c r="E6" s="360"/>
      <c r="F6" s="361"/>
      <c r="G6" s="362"/>
      <c r="H6" s="362"/>
      <c r="I6" s="362"/>
      <c r="J6" s="362"/>
      <c r="K6" s="362"/>
      <c r="L6" s="362"/>
      <c r="M6" s="362"/>
      <c r="N6" s="362"/>
      <c r="O6" s="362"/>
      <c r="P6" s="362"/>
      <c r="Q6" s="362"/>
      <c r="R6" s="362"/>
      <c r="S6" s="362"/>
      <c r="T6" s="362"/>
      <c r="U6" s="362"/>
      <c r="V6" s="362"/>
      <c r="W6" s="362"/>
      <c r="X6" s="362"/>
      <c r="Y6" s="363"/>
      <c r="Z6" s="356" t="s">
        <v>7</v>
      </c>
      <c r="AA6" s="356"/>
      <c r="AB6" s="356"/>
      <c r="AC6" s="356"/>
      <c r="AD6" s="356"/>
      <c r="AE6" s="356" t="s">
        <v>8</v>
      </c>
      <c r="AF6" s="356"/>
      <c r="AG6" s="356"/>
      <c r="AH6" s="356"/>
      <c r="AI6" s="22"/>
      <c r="AJ6" s="356" t="s">
        <v>9</v>
      </c>
      <c r="AK6" s="356"/>
      <c r="AL6" s="356"/>
      <c r="AM6" s="356"/>
      <c r="AN6" s="356"/>
      <c r="AO6" s="357"/>
      <c r="AP6" s="357"/>
      <c r="AQ6" s="357"/>
      <c r="AR6" s="357"/>
      <c r="AS6" s="357"/>
      <c r="AT6" s="357"/>
      <c r="AU6" s="357"/>
      <c r="AV6" s="356"/>
      <c r="AW6" s="356"/>
      <c r="AX6" s="356"/>
      <c r="AY6" s="356"/>
      <c r="AZ6" s="356"/>
      <c r="BA6" s="356"/>
      <c r="BB6" s="356"/>
      <c r="BC6" s="356"/>
      <c r="BD6" s="356"/>
      <c r="BE6" s="356"/>
      <c r="BF6" s="356"/>
      <c r="BG6" s="358"/>
      <c r="BH6" s="358"/>
      <c r="BI6" s="358"/>
      <c r="BJ6" s="358"/>
      <c r="BK6" s="358"/>
      <c r="BL6" s="23"/>
      <c r="BM6" s="24"/>
      <c r="BN6" s="24"/>
      <c r="BO6" s="25"/>
    </row>
    <row r="7" spans="1:69" s="26" customFormat="1" ht="84" customHeight="1">
      <c r="A7" s="27" t="s">
        <v>10</v>
      </c>
      <c r="B7" s="27" t="s">
        <v>11</v>
      </c>
      <c r="C7" s="27" t="s">
        <v>12</v>
      </c>
      <c r="D7" s="27" t="s">
        <v>13</v>
      </c>
      <c r="E7" s="27" t="s">
        <v>14</v>
      </c>
      <c r="F7" s="27" t="s">
        <v>15</v>
      </c>
      <c r="G7" s="27" t="s">
        <v>16</v>
      </c>
      <c r="H7" s="27" t="s">
        <v>17</v>
      </c>
      <c r="I7" s="27" t="s">
        <v>18</v>
      </c>
      <c r="J7" s="28" t="s">
        <v>19</v>
      </c>
      <c r="K7" s="27" t="s">
        <v>20</v>
      </c>
      <c r="L7" s="27" t="s">
        <v>21</v>
      </c>
      <c r="M7" s="347" t="s">
        <v>22</v>
      </c>
      <c r="N7" s="27" t="s">
        <v>23</v>
      </c>
      <c r="O7" s="27" t="s">
        <v>24</v>
      </c>
      <c r="P7" s="27" t="s">
        <v>25</v>
      </c>
      <c r="Q7" s="27" t="s">
        <v>26</v>
      </c>
      <c r="R7" s="27" t="s">
        <v>27</v>
      </c>
      <c r="S7" s="27" t="s">
        <v>28</v>
      </c>
      <c r="T7" s="27" t="s">
        <v>29</v>
      </c>
      <c r="U7" s="29">
        <v>2023</v>
      </c>
      <c r="V7" s="29">
        <v>2024</v>
      </c>
      <c r="W7" s="29">
        <v>2025</v>
      </c>
      <c r="X7" s="348">
        <v>2026</v>
      </c>
      <c r="Y7" s="29" t="s">
        <v>30</v>
      </c>
      <c r="Z7" s="347" t="s">
        <v>31</v>
      </c>
      <c r="AA7" s="30" t="s">
        <v>32</v>
      </c>
      <c r="AB7" s="27" t="s">
        <v>33</v>
      </c>
      <c r="AC7" s="31" t="s">
        <v>34</v>
      </c>
      <c r="AD7" s="27" t="s">
        <v>35</v>
      </c>
      <c r="AE7" s="347" t="s">
        <v>36</v>
      </c>
      <c r="AF7" s="27" t="s">
        <v>37</v>
      </c>
      <c r="AG7" s="27" t="s">
        <v>33</v>
      </c>
      <c r="AH7" s="32" t="s">
        <v>38</v>
      </c>
      <c r="AI7" s="33" t="s">
        <v>35</v>
      </c>
      <c r="AJ7" s="27" t="s">
        <v>31</v>
      </c>
      <c r="AK7" s="27" t="s">
        <v>39</v>
      </c>
      <c r="AL7" s="27" t="s">
        <v>33</v>
      </c>
      <c r="AM7" s="27" t="s">
        <v>34</v>
      </c>
      <c r="AN7" s="27" t="s">
        <v>35</v>
      </c>
      <c r="AO7" s="33" t="s">
        <v>31</v>
      </c>
      <c r="AP7" s="33" t="s">
        <v>39</v>
      </c>
      <c r="AQ7" s="33" t="s">
        <v>33</v>
      </c>
      <c r="AR7" s="33" t="s">
        <v>34</v>
      </c>
      <c r="AS7" s="33" t="s">
        <v>35</v>
      </c>
      <c r="AT7" s="347" t="s">
        <v>40</v>
      </c>
      <c r="AU7" s="27" t="s">
        <v>41</v>
      </c>
      <c r="AV7" s="34" t="s">
        <v>42</v>
      </c>
      <c r="AW7" s="35" t="s">
        <v>43</v>
      </c>
      <c r="AX7" s="35" t="s">
        <v>44</v>
      </c>
      <c r="AY7" s="35" t="s">
        <v>45</v>
      </c>
      <c r="AZ7" s="35" t="s">
        <v>46</v>
      </c>
      <c r="BA7" s="35" t="s">
        <v>47</v>
      </c>
      <c r="BB7" s="36">
        <v>2023</v>
      </c>
      <c r="BC7" s="36">
        <v>2024</v>
      </c>
      <c r="BD7" s="36">
        <v>2025</v>
      </c>
      <c r="BE7" s="37" t="s">
        <v>48</v>
      </c>
      <c r="BF7" s="33" t="s">
        <v>49</v>
      </c>
      <c r="BG7" s="38">
        <v>2026</v>
      </c>
      <c r="BH7" s="39" t="s">
        <v>50</v>
      </c>
      <c r="BI7" s="33">
        <f>100</f>
        <v>100</v>
      </c>
      <c r="BJ7" s="33" t="s">
        <v>51</v>
      </c>
      <c r="BK7" s="40" t="s">
        <v>52</v>
      </c>
      <c r="BL7" s="41" t="s">
        <v>53</v>
      </c>
      <c r="BM7" s="41" t="s">
        <v>54</v>
      </c>
      <c r="BN7" s="41" t="s">
        <v>55</v>
      </c>
      <c r="BO7" s="42" t="s">
        <v>56</v>
      </c>
      <c r="BP7" s="343" t="s">
        <v>57</v>
      </c>
      <c r="BQ7" s="349" t="s">
        <v>58</v>
      </c>
    </row>
    <row r="8" spans="1:69" s="4" customFormat="1" ht="35.25" hidden="1" customHeight="1">
      <c r="A8" s="43">
        <v>1</v>
      </c>
      <c r="B8" s="44" t="s">
        <v>59</v>
      </c>
      <c r="C8" s="44" t="s">
        <v>60</v>
      </c>
      <c r="D8" s="45" t="s">
        <v>61</v>
      </c>
      <c r="E8" s="46" t="s">
        <v>62</v>
      </c>
      <c r="F8" s="46" t="s">
        <v>63</v>
      </c>
      <c r="G8" s="46" t="s">
        <v>64</v>
      </c>
      <c r="H8" s="46" t="s">
        <v>65</v>
      </c>
      <c r="I8" s="46" t="s">
        <v>66</v>
      </c>
      <c r="J8" s="46" t="s">
        <v>67</v>
      </c>
      <c r="K8" s="44" t="s">
        <v>68</v>
      </c>
      <c r="L8" s="44" t="s">
        <v>69</v>
      </c>
      <c r="M8" s="47">
        <v>0</v>
      </c>
      <c r="N8" s="46" t="s">
        <v>70</v>
      </c>
      <c r="O8" s="44" t="s">
        <v>71</v>
      </c>
      <c r="P8" s="44" t="s">
        <v>72</v>
      </c>
      <c r="Q8" s="44" t="s">
        <v>73</v>
      </c>
      <c r="R8" s="44" t="s">
        <v>74</v>
      </c>
      <c r="S8" s="46" t="s">
        <v>75</v>
      </c>
      <c r="T8" s="44" t="s">
        <v>76</v>
      </c>
      <c r="U8" s="47">
        <v>0.05</v>
      </c>
      <c r="V8" s="47">
        <v>0.3</v>
      </c>
      <c r="W8" s="47">
        <v>0.55000000000000004</v>
      </c>
      <c r="X8" s="47">
        <v>0.8</v>
      </c>
      <c r="Y8" s="48">
        <v>0.8</v>
      </c>
      <c r="Z8" s="49">
        <v>6.25E-2</v>
      </c>
      <c r="AA8" s="50">
        <f>+Z8/X8</f>
        <v>7.8125E-2</v>
      </c>
      <c r="AB8" s="51" t="s">
        <v>77</v>
      </c>
      <c r="AC8" s="44" t="s">
        <v>78</v>
      </c>
      <c r="AD8" s="44" t="s">
        <v>79</v>
      </c>
      <c r="AE8" s="52">
        <v>6.25E-2</v>
      </c>
      <c r="AF8" s="52">
        <v>7.8100000000000003E-2</v>
      </c>
      <c r="AG8" s="53" t="s">
        <v>80</v>
      </c>
      <c r="AH8" s="53" t="s">
        <v>78</v>
      </c>
      <c r="AI8" s="44" t="s">
        <v>81</v>
      </c>
      <c r="AJ8" s="45"/>
      <c r="AK8" s="45"/>
      <c r="AL8" s="54"/>
      <c r="AM8" s="44"/>
      <c r="AN8" s="44"/>
      <c r="AO8" s="44"/>
      <c r="AP8" s="44"/>
      <c r="AQ8" s="54"/>
      <c r="AR8" s="44"/>
      <c r="AS8" s="44"/>
      <c r="AT8" s="52">
        <v>0.67479999999999996</v>
      </c>
      <c r="AU8" s="52">
        <v>0.84350000000000003</v>
      </c>
      <c r="AV8" s="55" t="s">
        <v>82</v>
      </c>
      <c r="AW8" s="55" t="s">
        <v>82</v>
      </c>
      <c r="AX8" s="56" t="s">
        <v>83</v>
      </c>
      <c r="AY8" s="57">
        <v>0.05</v>
      </c>
      <c r="AZ8" s="58">
        <v>0.09</v>
      </c>
      <c r="BA8" s="58">
        <v>0.54979999999999996</v>
      </c>
      <c r="BB8" s="59">
        <v>1</v>
      </c>
      <c r="BC8" s="59">
        <v>0.3</v>
      </c>
      <c r="BD8" s="59" t="s">
        <v>84</v>
      </c>
      <c r="BE8" s="60">
        <f>54.98%+Z8+AE8</f>
        <v>0.67479999999999996</v>
      </c>
      <c r="BF8" s="61">
        <f>BE8/Y8</f>
        <v>0.84349999999999992</v>
      </c>
      <c r="BG8" s="62"/>
      <c r="BH8" s="63"/>
      <c r="BI8" s="63"/>
      <c r="BJ8" s="63"/>
      <c r="BK8" s="64"/>
      <c r="BL8" s="44"/>
      <c r="BM8" s="65"/>
      <c r="BN8" s="65"/>
      <c r="BO8" s="65"/>
      <c r="BQ8" s="150"/>
    </row>
    <row r="9" spans="1:69" s="4" customFormat="1" ht="35.25" hidden="1" customHeight="1">
      <c r="A9" s="43">
        <v>2</v>
      </c>
      <c r="B9" s="44" t="s">
        <v>59</v>
      </c>
      <c r="C9" s="44" t="s">
        <v>60</v>
      </c>
      <c r="D9" s="45" t="s">
        <v>61</v>
      </c>
      <c r="E9" s="46" t="s">
        <v>85</v>
      </c>
      <c r="F9" s="46" t="s">
        <v>63</v>
      </c>
      <c r="G9" s="46" t="s">
        <v>64</v>
      </c>
      <c r="H9" s="46" t="s">
        <v>65</v>
      </c>
      <c r="I9" s="46" t="s">
        <v>66</v>
      </c>
      <c r="J9" s="46" t="s">
        <v>86</v>
      </c>
      <c r="K9" s="44" t="s">
        <v>87</v>
      </c>
      <c r="L9" s="44" t="s">
        <v>88</v>
      </c>
      <c r="M9" s="47">
        <v>0</v>
      </c>
      <c r="N9" s="46" t="s">
        <v>89</v>
      </c>
      <c r="O9" s="44" t="s">
        <v>90</v>
      </c>
      <c r="P9" s="44" t="s">
        <v>72</v>
      </c>
      <c r="Q9" s="44" t="s">
        <v>91</v>
      </c>
      <c r="R9" s="44" t="s">
        <v>74</v>
      </c>
      <c r="S9" s="46" t="s">
        <v>75</v>
      </c>
      <c r="T9" s="44" t="s">
        <v>76</v>
      </c>
      <c r="U9" s="47">
        <v>0</v>
      </c>
      <c r="V9" s="47">
        <v>0.25</v>
      </c>
      <c r="W9" s="47">
        <v>0.75</v>
      </c>
      <c r="X9" s="47">
        <v>1</v>
      </c>
      <c r="Y9" s="48">
        <v>1</v>
      </c>
      <c r="Z9" s="47">
        <v>0</v>
      </c>
      <c r="AA9" s="66">
        <v>0</v>
      </c>
      <c r="AB9" s="44" t="s">
        <v>92</v>
      </c>
      <c r="AC9" s="44" t="s">
        <v>78</v>
      </c>
      <c r="AD9" s="44" t="s">
        <v>93</v>
      </c>
      <c r="AE9" s="67">
        <v>0</v>
      </c>
      <c r="AF9" s="67">
        <v>0</v>
      </c>
      <c r="AG9" s="53" t="s">
        <v>94</v>
      </c>
      <c r="AH9" s="53" t="s">
        <v>78</v>
      </c>
      <c r="AI9" s="44" t="s">
        <v>95</v>
      </c>
      <c r="AJ9" s="68"/>
      <c r="AK9" s="68"/>
      <c r="AL9" s="69"/>
      <c r="AM9" s="44"/>
      <c r="AN9" s="44"/>
      <c r="AO9" s="54"/>
      <c r="AP9" s="70"/>
      <c r="AQ9" s="54"/>
      <c r="AR9" s="44"/>
      <c r="AS9" s="44"/>
      <c r="AT9" s="67">
        <v>0.35</v>
      </c>
      <c r="AU9" s="67">
        <v>0.35</v>
      </c>
      <c r="AV9" s="55">
        <v>0.4</v>
      </c>
      <c r="AW9" s="55">
        <v>0</v>
      </c>
      <c r="AX9" s="56">
        <f t="shared" ref="AX9:AX31" si="0">AW9/AV9</f>
        <v>0</v>
      </c>
      <c r="AY9" s="71" t="s">
        <v>96</v>
      </c>
      <c r="AZ9" s="72">
        <v>0.08</v>
      </c>
      <c r="BA9" s="73">
        <v>0.35</v>
      </c>
      <c r="BB9" s="59"/>
      <c r="BC9" s="59">
        <v>0.32</v>
      </c>
      <c r="BD9" s="59" t="s">
        <v>97</v>
      </c>
      <c r="BE9" s="60">
        <f>35%+Z9</f>
        <v>0.35</v>
      </c>
      <c r="BF9" s="61">
        <f>BE9/Y9</f>
        <v>0.35</v>
      </c>
      <c r="BG9" s="74"/>
      <c r="BH9" s="46"/>
      <c r="BI9" s="46"/>
      <c r="BJ9" s="46"/>
      <c r="BK9" s="75"/>
      <c r="BL9" s="44" t="s">
        <v>98</v>
      </c>
      <c r="BM9" s="76">
        <v>2025121002001110</v>
      </c>
      <c r="BN9" s="77">
        <v>45866</v>
      </c>
      <c r="BO9" s="65"/>
      <c r="BQ9" s="150"/>
    </row>
    <row r="10" spans="1:69" s="4" customFormat="1" ht="35.25" hidden="1" customHeight="1">
      <c r="A10" s="43">
        <v>3</v>
      </c>
      <c r="B10" s="44" t="s">
        <v>59</v>
      </c>
      <c r="C10" s="44" t="s">
        <v>60</v>
      </c>
      <c r="D10" s="45" t="s">
        <v>61</v>
      </c>
      <c r="E10" s="46" t="s">
        <v>85</v>
      </c>
      <c r="F10" s="46" t="s">
        <v>63</v>
      </c>
      <c r="G10" s="46" t="s">
        <v>64</v>
      </c>
      <c r="H10" s="46" t="s">
        <v>65</v>
      </c>
      <c r="I10" s="46" t="s">
        <v>99</v>
      </c>
      <c r="J10" s="46" t="s">
        <v>100</v>
      </c>
      <c r="K10" s="46" t="s">
        <v>101</v>
      </c>
      <c r="L10" s="44" t="s">
        <v>102</v>
      </c>
      <c r="M10" s="47">
        <v>0.95</v>
      </c>
      <c r="N10" s="46" t="s">
        <v>103</v>
      </c>
      <c r="O10" s="44" t="s">
        <v>104</v>
      </c>
      <c r="P10" s="44" t="s">
        <v>105</v>
      </c>
      <c r="Q10" s="44" t="s">
        <v>106</v>
      </c>
      <c r="R10" s="44" t="s">
        <v>74</v>
      </c>
      <c r="S10" s="46" t="s">
        <v>107</v>
      </c>
      <c r="T10" s="44" t="s">
        <v>108</v>
      </c>
      <c r="U10" s="47">
        <v>1</v>
      </c>
      <c r="V10" s="47">
        <v>1</v>
      </c>
      <c r="W10" s="47">
        <v>1</v>
      </c>
      <c r="X10" s="47">
        <v>1</v>
      </c>
      <c r="Y10" s="48">
        <v>1</v>
      </c>
      <c r="Z10" s="68" t="s">
        <v>82</v>
      </c>
      <c r="AA10" s="66" t="s">
        <v>82</v>
      </c>
      <c r="AB10" s="78" t="s">
        <v>109</v>
      </c>
      <c r="AC10" s="44" t="s">
        <v>78</v>
      </c>
      <c r="AD10" s="44" t="s">
        <v>110</v>
      </c>
      <c r="AE10" s="79" t="s">
        <v>82</v>
      </c>
      <c r="AF10" s="79" t="s">
        <v>82</v>
      </c>
      <c r="AG10" s="53" t="s">
        <v>109</v>
      </c>
      <c r="AH10" s="53" t="s">
        <v>78</v>
      </c>
      <c r="AI10" s="44" t="s">
        <v>109</v>
      </c>
      <c r="AJ10" s="45"/>
      <c r="AK10" s="45"/>
      <c r="AL10" s="54"/>
      <c r="AM10" s="44"/>
      <c r="AN10" s="44"/>
      <c r="AO10" s="54"/>
      <c r="AP10" s="54"/>
      <c r="AQ10" s="54"/>
      <c r="AR10" s="44"/>
      <c r="AS10" s="44"/>
      <c r="AT10" s="79" t="s">
        <v>82</v>
      </c>
      <c r="AU10" s="79" t="s">
        <v>82</v>
      </c>
      <c r="AV10" s="55" t="s">
        <v>82</v>
      </c>
      <c r="AW10" s="55" t="s">
        <v>82</v>
      </c>
      <c r="AX10" s="56" t="s">
        <v>83</v>
      </c>
      <c r="AY10" s="71" t="s">
        <v>111</v>
      </c>
      <c r="AZ10" s="58">
        <v>0.89</v>
      </c>
      <c r="BA10" s="80">
        <v>1</v>
      </c>
      <c r="BB10" s="59">
        <v>0.98</v>
      </c>
      <c r="BC10" s="59">
        <v>0.89</v>
      </c>
      <c r="BD10" s="59">
        <v>1</v>
      </c>
      <c r="BE10" s="60">
        <v>1</v>
      </c>
      <c r="BF10" s="61">
        <f>BE10/Y10</f>
        <v>1</v>
      </c>
      <c r="BG10" s="74"/>
      <c r="BH10" s="46"/>
      <c r="BI10" s="46"/>
      <c r="BJ10" s="46"/>
      <c r="BK10" s="75"/>
      <c r="BL10" s="44"/>
      <c r="BM10" s="65"/>
      <c r="BN10" s="65"/>
      <c r="BO10" s="65"/>
      <c r="BQ10" s="150"/>
    </row>
    <row r="11" spans="1:69" s="4" customFormat="1" ht="35.25" hidden="1" customHeight="1">
      <c r="A11" s="43">
        <v>4</v>
      </c>
      <c r="B11" s="44" t="s">
        <v>59</v>
      </c>
      <c r="C11" s="44" t="s">
        <v>60</v>
      </c>
      <c r="D11" s="45" t="s">
        <v>61</v>
      </c>
      <c r="E11" s="46" t="s">
        <v>85</v>
      </c>
      <c r="F11" s="46" t="s">
        <v>63</v>
      </c>
      <c r="G11" s="46" t="s">
        <v>64</v>
      </c>
      <c r="H11" s="46" t="s">
        <v>65</v>
      </c>
      <c r="I11" s="46" t="s">
        <v>66</v>
      </c>
      <c r="J11" s="46" t="s">
        <v>86</v>
      </c>
      <c r="K11" s="44" t="s">
        <v>112</v>
      </c>
      <c r="L11" s="44" t="s">
        <v>113</v>
      </c>
      <c r="M11" s="47" t="s">
        <v>114</v>
      </c>
      <c r="N11" s="46" t="s">
        <v>115</v>
      </c>
      <c r="O11" s="44" t="s">
        <v>116</v>
      </c>
      <c r="P11" s="44" t="s">
        <v>117</v>
      </c>
      <c r="Q11" s="44" t="s">
        <v>118</v>
      </c>
      <c r="R11" s="44" t="s">
        <v>74</v>
      </c>
      <c r="S11" s="46" t="s">
        <v>107</v>
      </c>
      <c r="T11" s="44" t="s">
        <v>108</v>
      </c>
      <c r="U11" s="47">
        <v>0.99950000000000006</v>
      </c>
      <c r="V11" s="47">
        <v>0.99960000000000004</v>
      </c>
      <c r="W11" s="47">
        <v>0.99970000000000003</v>
      </c>
      <c r="X11" s="47">
        <v>0.99980000000000002</v>
      </c>
      <c r="Y11" s="48">
        <v>0.99980000000000002</v>
      </c>
      <c r="Z11" s="45" t="s">
        <v>82</v>
      </c>
      <c r="AA11" s="45" t="s">
        <v>82</v>
      </c>
      <c r="AB11" s="78" t="s">
        <v>109</v>
      </c>
      <c r="AC11" s="44" t="s">
        <v>78</v>
      </c>
      <c r="AD11" s="44" t="s">
        <v>119</v>
      </c>
      <c r="AE11" s="79" t="s">
        <v>82</v>
      </c>
      <c r="AF11" s="79" t="s">
        <v>82</v>
      </c>
      <c r="AG11" s="53" t="s">
        <v>109</v>
      </c>
      <c r="AH11" s="53" t="s">
        <v>78</v>
      </c>
      <c r="AI11" s="44" t="s">
        <v>109</v>
      </c>
      <c r="AJ11" s="45"/>
      <c r="AK11" s="81"/>
      <c r="AL11" s="54"/>
      <c r="AM11" s="44"/>
      <c r="AN11" s="54"/>
      <c r="AO11" s="54"/>
      <c r="AP11" s="54"/>
      <c r="AQ11" s="54"/>
      <c r="AR11" s="44"/>
      <c r="AS11" s="44"/>
      <c r="AT11" s="79" t="s">
        <v>82</v>
      </c>
      <c r="AU11" s="79" t="s">
        <v>82</v>
      </c>
      <c r="AV11" s="55" t="s">
        <v>82</v>
      </c>
      <c r="AW11" s="55" t="s">
        <v>82</v>
      </c>
      <c r="AX11" s="56" t="s">
        <v>83</v>
      </c>
      <c r="AY11" s="57">
        <v>0.99950000000000006</v>
      </c>
      <c r="AZ11" s="58" t="s">
        <v>120</v>
      </c>
      <c r="BA11" s="80">
        <v>1</v>
      </c>
      <c r="BB11" s="82">
        <v>0.99950000000000006</v>
      </c>
      <c r="BC11" s="83" t="s">
        <v>120</v>
      </c>
      <c r="BD11" s="83">
        <v>1</v>
      </c>
      <c r="BE11" s="60">
        <v>1</v>
      </c>
      <c r="BF11" s="61">
        <v>1</v>
      </c>
      <c r="BG11" s="74"/>
      <c r="BH11" s="46"/>
      <c r="BI11" s="46"/>
      <c r="BJ11" s="46"/>
      <c r="BK11" s="75"/>
      <c r="BL11" s="44" t="s">
        <v>98</v>
      </c>
      <c r="BM11" s="76">
        <v>2025121002001110</v>
      </c>
      <c r="BN11" s="77">
        <v>45866</v>
      </c>
      <c r="BO11" s="65"/>
      <c r="BQ11" s="150"/>
    </row>
    <row r="12" spans="1:69" s="4" customFormat="1" ht="35.25" hidden="1" customHeight="1">
      <c r="A12" s="43">
        <v>5</v>
      </c>
      <c r="B12" s="44" t="s">
        <v>121</v>
      </c>
      <c r="C12" s="44" t="s">
        <v>122</v>
      </c>
      <c r="D12" s="45" t="s">
        <v>61</v>
      </c>
      <c r="E12" s="44" t="s">
        <v>85</v>
      </c>
      <c r="F12" s="44" t="s">
        <v>63</v>
      </c>
      <c r="G12" s="44" t="s">
        <v>64</v>
      </c>
      <c r="H12" s="44" t="s">
        <v>65</v>
      </c>
      <c r="I12" s="44" t="s">
        <v>123</v>
      </c>
      <c r="J12" s="44" t="s">
        <v>124</v>
      </c>
      <c r="K12" s="44" t="s">
        <v>125</v>
      </c>
      <c r="L12" s="44" t="s">
        <v>126</v>
      </c>
      <c r="M12" s="45">
        <v>0</v>
      </c>
      <c r="N12" s="84" t="s">
        <v>127</v>
      </c>
      <c r="O12" s="44" t="s">
        <v>128</v>
      </c>
      <c r="P12" s="44" t="s">
        <v>72</v>
      </c>
      <c r="Q12" s="44" t="s">
        <v>129</v>
      </c>
      <c r="R12" s="44" t="s">
        <v>74</v>
      </c>
      <c r="S12" s="46" t="s">
        <v>75</v>
      </c>
      <c r="T12" s="44" t="s">
        <v>76</v>
      </c>
      <c r="U12" s="68">
        <v>0.9</v>
      </c>
      <c r="V12" s="45">
        <v>0</v>
      </c>
      <c r="W12" s="45">
        <v>0</v>
      </c>
      <c r="X12" s="45">
        <v>0</v>
      </c>
      <c r="Y12" s="85">
        <v>0.9</v>
      </c>
      <c r="Z12" s="47">
        <v>0</v>
      </c>
      <c r="AA12" s="86">
        <v>0</v>
      </c>
      <c r="AB12" s="44" t="s">
        <v>130</v>
      </c>
      <c r="AC12" s="44" t="s">
        <v>131</v>
      </c>
      <c r="AD12" s="44" t="s">
        <v>132</v>
      </c>
      <c r="AE12" s="68">
        <v>0</v>
      </c>
      <c r="AF12" s="68">
        <v>0</v>
      </c>
      <c r="AG12" s="54" t="s">
        <v>130</v>
      </c>
      <c r="AH12" s="54" t="s">
        <v>131</v>
      </c>
      <c r="AI12" s="54" t="s">
        <v>133</v>
      </c>
      <c r="AJ12" s="68"/>
      <c r="AK12" s="68"/>
      <c r="AL12" s="54"/>
      <c r="AM12" s="44"/>
      <c r="AN12" s="44"/>
      <c r="AO12" s="68"/>
      <c r="AP12" s="68"/>
      <c r="AQ12" s="68"/>
      <c r="AR12" s="45"/>
      <c r="AS12" s="54"/>
      <c r="AT12" s="68">
        <v>0</v>
      </c>
      <c r="AU12" s="68">
        <v>0</v>
      </c>
      <c r="AV12" s="55" t="s">
        <v>82</v>
      </c>
      <c r="AW12" s="55" t="s">
        <v>82</v>
      </c>
      <c r="AX12" s="56" t="s">
        <v>83</v>
      </c>
      <c r="AY12" s="68">
        <v>0</v>
      </c>
      <c r="AZ12" s="87">
        <v>0</v>
      </c>
      <c r="BA12" s="87">
        <v>1</v>
      </c>
      <c r="BB12" s="59">
        <v>0</v>
      </c>
      <c r="BC12" s="59">
        <v>0</v>
      </c>
      <c r="BD12" s="59">
        <v>1.1100000000000001</v>
      </c>
      <c r="BE12" s="88">
        <v>1</v>
      </c>
      <c r="BF12" s="89">
        <f>+BE12/Y12</f>
        <v>1.1111111111111112</v>
      </c>
      <c r="BG12" s="74"/>
      <c r="BH12" s="46"/>
      <c r="BI12" s="46"/>
      <c r="BJ12" s="46"/>
      <c r="BK12" s="75"/>
      <c r="BL12" s="44"/>
      <c r="BM12" s="65"/>
      <c r="BN12" s="65"/>
      <c r="BO12" s="65" t="s">
        <v>134</v>
      </c>
      <c r="BQ12" s="150"/>
    </row>
    <row r="13" spans="1:69" s="4" customFormat="1" ht="35.25" hidden="1" customHeight="1">
      <c r="A13" s="43">
        <v>5.0999999999999996</v>
      </c>
      <c r="B13" s="44" t="s">
        <v>121</v>
      </c>
      <c r="C13" s="44" t="s">
        <v>122</v>
      </c>
      <c r="D13" s="45" t="s">
        <v>61</v>
      </c>
      <c r="E13" s="44" t="s">
        <v>85</v>
      </c>
      <c r="F13" s="44" t="s">
        <v>63</v>
      </c>
      <c r="G13" s="44" t="s">
        <v>64</v>
      </c>
      <c r="H13" s="44" t="s">
        <v>65</v>
      </c>
      <c r="I13" s="44" t="s">
        <v>123</v>
      </c>
      <c r="J13" s="44" t="s">
        <v>124</v>
      </c>
      <c r="K13" s="44" t="s">
        <v>125</v>
      </c>
      <c r="L13" s="44" t="s">
        <v>126</v>
      </c>
      <c r="M13" s="45">
        <v>0</v>
      </c>
      <c r="N13" s="46" t="s">
        <v>135</v>
      </c>
      <c r="O13" s="44" t="s">
        <v>136</v>
      </c>
      <c r="P13" s="44" t="s">
        <v>72</v>
      </c>
      <c r="Q13" s="44" t="s">
        <v>137</v>
      </c>
      <c r="R13" s="44" t="s">
        <v>138</v>
      </c>
      <c r="S13" s="46" t="s">
        <v>139</v>
      </c>
      <c r="T13" s="44" t="s">
        <v>76</v>
      </c>
      <c r="U13" s="45">
        <v>0</v>
      </c>
      <c r="V13" s="45">
        <v>13</v>
      </c>
      <c r="W13" s="45">
        <v>1</v>
      </c>
      <c r="X13" s="90">
        <v>1</v>
      </c>
      <c r="Y13" s="91">
        <v>15</v>
      </c>
      <c r="Z13" s="92">
        <v>0</v>
      </c>
      <c r="AA13" s="86">
        <v>0</v>
      </c>
      <c r="AB13" s="44" t="s">
        <v>140</v>
      </c>
      <c r="AC13" s="44" t="s">
        <v>131</v>
      </c>
      <c r="AD13" s="44" t="s">
        <v>141</v>
      </c>
      <c r="AE13" s="45">
        <v>2</v>
      </c>
      <c r="AF13" s="68">
        <v>2</v>
      </c>
      <c r="AG13" s="54" t="s">
        <v>142</v>
      </c>
      <c r="AH13" s="54" t="s">
        <v>131</v>
      </c>
      <c r="AI13" s="54" t="s">
        <v>143</v>
      </c>
      <c r="AJ13" s="45"/>
      <c r="AK13" s="68"/>
      <c r="AL13" s="54"/>
      <c r="AM13" s="44"/>
      <c r="AN13" s="44"/>
      <c r="AO13" s="45"/>
      <c r="AP13" s="68"/>
      <c r="AQ13" s="68"/>
      <c r="AR13" s="45"/>
      <c r="AS13" s="54"/>
      <c r="AT13" s="45">
        <v>1</v>
      </c>
      <c r="AU13" s="68">
        <f>+AT13/X13</f>
        <v>1</v>
      </c>
      <c r="AV13" s="45">
        <v>4</v>
      </c>
      <c r="AW13" s="45">
        <v>1</v>
      </c>
      <c r="AX13" s="56">
        <f t="shared" si="0"/>
        <v>0.25</v>
      </c>
      <c r="AY13" s="71" t="s">
        <v>83</v>
      </c>
      <c r="AZ13" s="93">
        <v>9</v>
      </c>
      <c r="BA13" s="93">
        <v>1</v>
      </c>
      <c r="BB13" s="59">
        <v>0</v>
      </c>
      <c r="BC13" s="94">
        <v>0.69230000000000003</v>
      </c>
      <c r="BD13" s="59">
        <v>1</v>
      </c>
      <c r="BE13" s="95">
        <v>12</v>
      </c>
      <c r="BF13" s="89">
        <f>+BE13/Y13</f>
        <v>0.8</v>
      </c>
      <c r="BG13" s="74"/>
      <c r="BH13" s="46"/>
      <c r="BI13" s="46"/>
      <c r="BJ13" s="46"/>
      <c r="BK13" s="75"/>
      <c r="BL13" s="44"/>
      <c r="BM13" s="65"/>
      <c r="BN13" s="65"/>
      <c r="BO13" s="65" t="s">
        <v>144</v>
      </c>
      <c r="BQ13" s="150"/>
    </row>
    <row r="14" spans="1:69" s="4" customFormat="1" ht="35.25" hidden="1" customHeight="1">
      <c r="A14" s="43">
        <v>6</v>
      </c>
      <c r="B14" s="44" t="s">
        <v>121</v>
      </c>
      <c r="C14" s="44" t="s">
        <v>122</v>
      </c>
      <c r="D14" s="45" t="s">
        <v>61</v>
      </c>
      <c r="E14" s="44" t="s">
        <v>85</v>
      </c>
      <c r="F14" s="44" t="s">
        <v>63</v>
      </c>
      <c r="G14" s="44" t="s">
        <v>64</v>
      </c>
      <c r="H14" s="44" t="s">
        <v>65</v>
      </c>
      <c r="I14" s="44" t="s">
        <v>123</v>
      </c>
      <c r="J14" s="44" t="s">
        <v>124</v>
      </c>
      <c r="K14" s="44" t="s">
        <v>145</v>
      </c>
      <c r="L14" s="44" t="s">
        <v>146</v>
      </c>
      <c r="M14" s="45">
        <v>17</v>
      </c>
      <c r="N14" s="46" t="s">
        <v>135</v>
      </c>
      <c r="O14" s="44" t="s">
        <v>147</v>
      </c>
      <c r="P14" s="44" t="s">
        <v>72</v>
      </c>
      <c r="Q14" s="44" t="s">
        <v>148</v>
      </c>
      <c r="R14" s="44" t="s">
        <v>138</v>
      </c>
      <c r="S14" s="46" t="s">
        <v>139</v>
      </c>
      <c r="T14" s="44" t="s">
        <v>76</v>
      </c>
      <c r="U14" s="45">
        <v>3</v>
      </c>
      <c r="V14" s="45">
        <v>3</v>
      </c>
      <c r="W14" s="45">
        <v>3</v>
      </c>
      <c r="X14" s="45">
        <v>3</v>
      </c>
      <c r="Y14" s="43">
        <v>12</v>
      </c>
      <c r="Z14" s="96">
        <v>0</v>
      </c>
      <c r="AA14" s="86">
        <v>0</v>
      </c>
      <c r="AB14" s="44" t="s">
        <v>149</v>
      </c>
      <c r="AC14" s="44" t="s">
        <v>131</v>
      </c>
      <c r="AD14" s="44" t="s">
        <v>141</v>
      </c>
      <c r="AE14" s="45">
        <v>0</v>
      </c>
      <c r="AF14" s="68">
        <v>0</v>
      </c>
      <c r="AG14" s="54" t="s">
        <v>150</v>
      </c>
      <c r="AH14" s="54" t="s">
        <v>131</v>
      </c>
      <c r="AI14" s="54" t="s">
        <v>151</v>
      </c>
      <c r="AJ14" s="45"/>
      <c r="AK14" s="68"/>
      <c r="AL14" s="54"/>
      <c r="AM14" s="44"/>
      <c r="AN14" s="44"/>
      <c r="AO14" s="45"/>
      <c r="AP14" s="68"/>
      <c r="AQ14" s="68"/>
      <c r="AR14" s="45"/>
      <c r="AS14" s="54"/>
      <c r="AT14" s="97">
        <v>0</v>
      </c>
      <c r="AU14" s="98">
        <f>+AT14/X14</f>
        <v>0</v>
      </c>
      <c r="AV14" s="55" t="s">
        <v>82</v>
      </c>
      <c r="AW14" s="55" t="s">
        <v>82</v>
      </c>
      <c r="AX14" s="56" t="s">
        <v>83</v>
      </c>
      <c r="AY14" s="71">
        <v>5</v>
      </c>
      <c r="AZ14" s="99">
        <v>3</v>
      </c>
      <c r="BA14" s="99">
        <v>3</v>
      </c>
      <c r="BB14" s="59">
        <v>1.6666666666666667</v>
      </c>
      <c r="BC14" s="59">
        <v>1</v>
      </c>
      <c r="BD14" s="59">
        <v>1</v>
      </c>
      <c r="BE14" s="95">
        <v>11</v>
      </c>
      <c r="BF14" s="89">
        <f>+BE14/Y14</f>
        <v>0.91666666666666663</v>
      </c>
      <c r="BG14" s="74"/>
      <c r="BH14" s="46"/>
      <c r="BI14" s="46"/>
      <c r="BJ14" s="46"/>
      <c r="BK14" s="75"/>
      <c r="BL14" s="44"/>
      <c r="BM14" s="65"/>
      <c r="BN14" s="65"/>
      <c r="BO14" s="65"/>
      <c r="BQ14" s="150"/>
    </row>
    <row r="15" spans="1:69" s="4" customFormat="1" ht="35.25" hidden="1" customHeight="1">
      <c r="A15" s="43">
        <v>7</v>
      </c>
      <c r="B15" s="44" t="s">
        <v>152</v>
      </c>
      <c r="C15" s="44" t="s">
        <v>153</v>
      </c>
      <c r="D15" s="45" t="s">
        <v>61</v>
      </c>
      <c r="E15" s="44" t="s">
        <v>85</v>
      </c>
      <c r="F15" s="44" t="s">
        <v>154</v>
      </c>
      <c r="G15" s="44" t="s">
        <v>64</v>
      </c>
      <c r="H15" s="44" t="s">
        <v>65</v>
      </c>
      <c r="I15" s="44" t="s">
        <v>66</v>
      </c>
      <c r="J15" s="44" t="s">
        <v>155</v>
      </c>
      <c r="K15" s="44" t="s">
        <v>125</v>
      </c>
      <c r="L15" s="44" t="s">
        <v>156</v>
      </c>
      <c r="M15" s="45">
        <v>1</v>
      </c>
      <c r="N15" s="46" t="s">
        <v>135</v>
      </c>
      <c r="O15" s="44" t="s">
        <v>157</v>
      </c>
      <c r="P15" s="44"/>
      <c r="Q15" s="44" t="s">
        <v>158</v>
      </c>
      <c r="R15" s="44"/>
      <c r="S15" s="46" t="s">
        <v>139</v>
      </c>
      <c r="T15" s="44" t="s">
        <v>108</v>
      </c>
      <c r="U15" s="100">
        <v>0.5</v>
      </c>
      <c r="V15" s="100">
        <v>0.5</v>
      </c>
      <c r="W15" s="45">
        <v>0</v>
      </c>
      <c r="X15" s="45">
        <v>0</v>
      </c>
      <c r="Y15" s="101">
        <v>1</v>
      </c>
      <c r="Z15" s="90" t="s">
        <v>135</v>
      </c>
      <c r="AA15" s="86" t="s">
        <v>135</v>
      </c>
      <c r="AB15" s="44" t="s">
        <v>159</v>
      </c>
      <c r="AC15" s="44" t="s">
        <v>160</v>
      </c>
      <c r="AD15" s="44" t="s">
        <v>161</v>
      </c>
      <c r="AE15" s="45" t="s">
        <v>135</v>
      </c>
      <c r="AF15" s="45" t="s">
        <v>135</v>
      </c>
      <c r="AG15" s="54" t="s">
        <v>159</v>
      </c>
      <c r="AH15" s="54" t="s">
        <v>160</v>
      </c>
      <c r="AI15" s="54" t="s">
        <v>161</v>
      </c>
      <c r="AJ15" s="45"/>
      <c r="AK15" s="45"/>
      <c r="AL15" s="54"/>
      <c r="AM15" s="44"/>
      <c r="AN15" s="54"/>
      <c r="AO15" s="44"/>
      <c r="AP15" s="44"/>
      <c r="AQ15" s="54"/>
      <c r="AR15" s="44"/>
      <c r="AS15" s="54"/>
      <c r="AT15" s="90" t="s">
        <v>135</v>
      </c>
      <c r="AU15" s="86" t="s">
        <v>135</v>
      </c>
      <c r="AV15" s="55" t="s">
        <v>82</v>
      </c>
      <c r="AW15" s="55" t="s">
        <v>82</v>
      </c>
      <c r="AX15" s="56" t="s">
        <v>83</v>
      </c>
      <c r="AY15" s="71">
        <v>0.5</v>
      </c>
      <c r="AZ15" s="102">
        <v>0.5</v>
      </c>
      <c r="BA15" s="102"/>
      <c r="BB15" s="59">
        <v>1</v>
      </c>
      <c r="BC15" s="59">
        <v>1</v>
      </c>
      <c r="BD15" s="59"/>
      <c r="BE15" s="95">
        <v>1</v>
      </c>
      <c r="BF15" s="89">
        <f t="shared" ref="BF15:BF78" si="1">BE15/Y15</f>
        <v>1</v>
      </c>
      <c r="BG15" s="74"/>
      <c r="BH15" s="46"/>
      <c r="BI15" s="46"/>
      <c r="BJ15" s="46"/>
      <c r="BK15" s="75"/>
      <c r="BL15" s="44" t="s">
        <v>162</v>
      </c>
      <c r="BM15" s="65"/>
      <c r="BN15" s="65"/>
      <c r="BO15" s="65"/>
      <c r="BQ15" s="150"/>
    </row>
    <row r="16" spans="1:69" s="4" customFormat="1" ht="35.25" hidden="1" customHeight="1">
      <c r="A16" s="43">
        <v>8</v>
      </c>
      <c r="B16" s="44" t="s">
        <v>152</v>
      </c>
      <c r="C16" s="44" t="s">
        <v>153</v>
      </c>
      <c r="D16" s="45" t="s">
        <v>61</v>
      </c>
      <c r="E16" s="44" t="s">
        <v>85</v>
      </c>
      <c r="F16" s="44" t="s">
        <v>154</v>
      </c>
      <c r="G16" s="44" t="s">
        <v>64</v>
      </c>
      <c r="H16" s="44" t="s">
        <v>65</v>
      </c>
      <c r="I16" s="44" t="s">
        <v>66</v>
      </c>
      <c r="J16" s="44" t="s">
        <v>155</v>
      </c>
      <c r="K16" s="44" t="s">
        <v>125</v>
      </c>
      <c r="L16" s="44" t="s">
        <v>163</v>
      </c>
      <c r="M16" s="45" t="s">
        <v>164</v>
      </c>
      <c r="N16" s="46" t="s">
        <v>165</v>
      </c>
      <c r="O16" s="44" t="s">
        <v>166</v>
      </c>
      <c r="P16" s="44" t="s">
        <v>105</v>
      </c>
      <c r="Q16" s="44" t="s">
        <v>167</v>
      </c>
      <c r="R16" s="44" t="s">
        <v>138</v>
      </c>
      <c r="S16" s="46" t="s">
        <v>139</v>
      </c>
      <c r="T16" s="44" t="s">
        <v>76</v>
      </c>
      <c r="U16" s="103">
        <v>3</v>
      </c>
      <c r="V16" s="103">
        <v>13</v>
      </c>
      <c r="W16" s="103">
        <v>18</v>
      </c>
      <c r="X16" s="103">
        <v>11</v>
      </c>
      <c r="Y16" s="101">
        <v>45</v>
      </c>
      <c r="Z16" s="104">
        <v>3</v>
      </c>
      <c r="AA16" s="86">
        <v>0.27</v>
      </c>
      <c r="AB16" s="78" t="s">
        <v>168</v>
      </c>
      <c r="AC16" s="44" t="s">
        <v>160</v>
      </c>
      <c r="AD16" s="44" t="s">
        <v>169</v>
      </c>
      <c r="AE16" s="45">
        <v>2</v>
      </c>
      <c r="AF16" s="105">
        <v>0.18</v>
      </c>
      <c r="AG16" s="54" t="s">
        <v>170</v>
      </c>
      <c r="AH16" s="54" t="s">
        <v>160</v>
      </c>
      <c r="AI16" s="54" t="s">
        <v>171</v>
      </c>
      <c r="AJ16" s="45"/>
      <c r="AK16" s="68"/>
      <c r="AL16" s="54"/>
      <c r="AM16" s="54"/>
      <c r="AN16" s="44"/>
      <c r="AO16" s="44"/>
      <c r="AP16" s="70"/>
      <c r="AQ16" s="54"/>
      <c r="AR16" s="54"/>
      <c r="AS16" s="54"/>
      <c r="AT16" s="104">
        <v>5</v>
      </c>
      <c r="AU16" s="86">
        <f>AT16/X16</f>
        <v>0.45454545454545453</v>
      </c>
      <c r="AV16" s="55" t="s">
        <v>82</v>
      </c>
      <c r="AW16" s="55" t="s">
        <v>82</v>
      </c>
      <c r="AX16" s="56" t="s">
        <v>83</v>
      </c>
      <c r="AY16" s="71">
        <v>5</v>
      </c>
      <c r="AZ16" s="71">
        <v>13</v>
      </c>
      <c r="BA16" s="71">
        <v>17</v>
      </c>
      <c r="BB16" s="59">
        <v>1.4285714285714286</v>
      </c>
      <c r="BC16" s="59">
        <v>1</v>
      </c>
      <c r="BD16" s="59">
        <v>0.94399999999999995</v>
      </c>
      <c r="BE16" s="95">
        <v>40</v>
      </c>
      <c r="BF16" s="89">
        <f t="shared" si="1"/>
        <v>0.88888888888888884</v>
      </c>
      <c r="BG16" s="74"/>
      <c r="BH16" s="46"/>
      <c r="BI16" s="46"/>
      <c r="BJ16" s="46"/>
      <c r="BK16" s="75"/>
      <c r="BL16" s="44" t="s">
        <v>162</v>
      </c>
      <c r="BM16" s="65"/>
      <c r="BN16" s="65"/>
      <c r="BO16" s="65"/>
      <c r="BQ16" s="150"/>
    </row>
    <row r="17" spans="1:69" s="4" customFormat="1" ht="35.25" hidden="1" customHeight="1">
      <c r="A17" s="43">
        <v>9</v>
      </c>
      <c r="B17" s="44" t="s">
        <v>152</v>
      </c>
      <c r="C17" s="44" t="s">
        <v>153</v>
      </c>
      <c r="D17" s="45" t="s">
        <v>61</v>
      </c>
      <c r="E17" s="44" t="s">
        <v>85</v>
      </c>
      <c r="F17" s="44" t="s">
        <v>63</v>
      </c>
      <c r="G17" s="44" t="s">
        <v>64</v>
      </c>
      <c r="H17" s="44" t="s">
        <v>65</v>
      </c>
      <c r="I17" s="44" t="s">
        <v>66</v>
      </c>
      <c r="J17" s="44" t="s">
        <v>172</v>
      </c>
      <c r="K17" s="44" t="s">
        <v>68</v>
      </c>
      <c r="L17" s="44" t="s">
        <v>173</v>
      </c>
      <c r="M17" s="45">
        <v>0</v>
      </c>
      <c r="N17" s="46"/>
      <c r="O17" s="44" t="s">
        <v>174</v>
      </c>
      <c r="P17" s="44"/>
      <c r="Q17" s="44" t="s">
        <v>175</v>
      </c>
      <c r="R17" s="44"/>
      <c r="S17" s="46" t="s">
        <v>139</v>
      </c>
      <c r="T17" s="44" t="s">
        <v>108</v>
      </c>
      <c r="U17" s="68">
        <v>0.3</v>
      </c>
      <c r="V17" s="68">
        <v>0.7</v>
      </c>
      <c r="W17" s="45">
        <v>0</v>
      </c>
      <c r="X17" s="45">
        <v>0</v>
      </c>
      <c r="Y17" s="85">
        <v>1</v>
      </c>
      <c r="Z17" s="90" t="s">
        <v>135</v>
      </c>
      <c r="AA17" s="86" t="s">
        <v>135</v>
      </c>
      <c r="AB17" s="78" t="s">
        <v>159</v>
      </c>
      <c r="AC17" s="44" t="s">
        <v>160</v>
      </c>
      <c r="AD17" s="44" t="s">
        <v>161</v>
      </c>
      <c r="AE17" s="45" t="s">
        <v>135</v>
      </c>
      <c r="AF17" s="45" t="s">
        <v>135</v>
      </c>
      <c r="AG17" s="54" t="s">
        <v>159</v>
      </c>
      <c r="AH17" s="54" t="s">
        <v>160</v>
      </c>
      <c r="AI17" s="54" t="s">
        <v>161</v>
      </c>
      <c r="AJ17" s="45"/>
      <c r="AK17" s="45"/>
      <c r="AL17" s="54"/>
      <c r="AM17" s="44"/>
      <c r="AN17" s="54"/>
      <c r="AO17" s="44"/>
      <c r="AP17" s="44"/>
      <c r="AQ17" s="54"/>
      <c r="AR17" s="44"/>
      <c r="AS17" s="54"/>
      <c r="AT17" s="90" t="s">
        <v>135</v>
      </c>
      <c r="AU17" s="86" t="s">
        <v>135</v>
      </c>
      <c r="AV17" s="55" t="s">
        <v>82</v>
      </c>
      <c r="AW17" s="55" t="s">
        <v>82</v>
      </c>
      <c r="AX17" s="56" t="s">
        <v>83</v>
      </c>
      <c r="AY17" s="106">
        <v>0.15</v>
      </c>
      <c r="AZ17" s="107">
        <v>0.85</v>
      </c>
      <c r="BA17" s="107">
        <v>0</v>
      </c>
      <c r="BB17" s="59">
        <v>0.5</v>
      </c>
      <c r="BC17" s="59">
        <f>AZ17/V17</f>
        <v>1.2142857142857144</v>
      </c>
      <c r="BD17" s="59"/>
      <c r="BE17" s="88">
        <v>1</v>
      </c>
      <c r="BF17" s="89">
        <f t="shared" si="1"/>
        <v>1</v>
      </c>
      <c r="BG17" s="74"/>
      <c r="BH17" s="46"/>
      <c r="BI17" s="46"/>
      <c r="BJ17" s="46"/>
      <c r="BK17" s="75"/>
      <c r="BL17" s="44"/>
      <c r="BM17" s="65"/>
      <c r="BN17" s="65"/>
      <c r="BO17" s="65"/>
      <c r="BQ17" s="150"/>
    </row>
    <row r="18" spans="1:69" s="4" customFormat="1" ht="35.25" hidden="1" customHeight="1">
      <c r="A18" s="43">
        <v>9.1</v>
      </c>
      <c r="B18" s="44" t="s">
        <v>152</v>
      </c>
      <c r="C18" s="44" t="s">
        <v>153</v>
      </c>
      <c r="D18" s="45" t="s">
        <v>61</v>
      </c>
      <c r="E18" s="44" t="s">
        <v>85</v>
      </c>
      <c r="F18" s="44" t="s">
        <v>63</v>
      </c>
      <c r="G18" s="44" t="s">
        <v>64</v>
      </c>
      <c r="H18" s="44" t="s">
        <v>65</v>
      </c>
      <c r="I18" s="44" t="s">
        <v>66</v>
      </c>
      <c r="J18" s="44" t="s">
        <v>172</v>
      </c>
      <c r="K18" s="44" t="s">
        <v>87</v>
      </c>
      <c r="L18" s="46" t="s">
        <v>173</v>
      </c>
      <c r="M18" s="45">
        <v>0</v>
      </c>
      <c r="N18" s="46" t="s">
        <v>176</v>
      </c>
      <c r="O18" s="44" t="s">
        <v>177</v>
      </c>
      <c r="P18" s="44" t="s">
        <v>105</v>
      </c>
      <c r="Q18" s="44" t="s">
        <v>178</v>
      </c>
      <c r="R18" s="44" t="s">
        <v>138</v>
      </c>
      <c r="S18" s="46" t="s">
        <v>75</v>
      </c>
      <c r="T18" s="44" t="s">
        <v>76</v>
      </c>
      <c r="U18" s="45">
        <v>0</v>
      </c>
      <c r="V18" s="45">
        <v>0</v>
      </c>
      <c r="W18" s="103">
        <v>1</v>
      </c>
      <c r="X18" s="103">
        <v>0</v>
      </c>
      <c r="Y18" s="101">
        <v>1</v>
      </c>
      <c r="Z18" s="90" t="s">
        <v>135</v>
      </c>
      <c r="AA18" s="86" t="s">
        <v>135</v>
      </c>
      <c r="AB18" s="78" t="s">
        <v>159</v>
      </c>
      <c r="AC18" s="44" t="s">
        <v>160</v>
      </c>
      <c r="AD18" s="44" t="s">
        <v>161</v>
      </c>
      <c r="AE18" s="45" t="s">
        <v>135</v>
      </c>
      <c r="AF18" s="68" t="s">
        <v>135</v>
      </c>
      <c r="AG18" s="54" t="s">
        <v>159</v>
      </c>
      <c r="AH18" s="54" t="s">
        <v>160</v>
      </c>
      <c r="AI18" s="54" t="s">
        <v>161</v>
      </c>
      <c r="AJ18" s="45"/>
      <c r="AK18" s="68"/>
      <c r="AL18" s="54"/>
      <c r="AM18" s="44"/>
      <c r="AN18" s="54"/>
      <c r="AO18" s="44"/>
      <c r="AP18" s="54"/>
      <c r="AQ18" s="54"/>
      <c r="AR18" s="44"/>
      <c r="AS18" s="54"/>
      <c r="AT18" s="90" t="s">
        <v>135</v>
      </c>
      <c r="AU18" s="86" t="s">
        <v>135</v>
      </c>
      <c r="AV18" s="55" t="s">
        <v>82</v>
      </c>
      <c r="AW18" s="55" t="s">
        <v>82</v>
      </c>
      <c r="AX18" s="56" t="s">
        <v>83</v>
      </c>
      <c r="AY18" s="71">
        <v>0</v>
      </c>
      <c r="AZ18" s="108">
        <v>0</v>
      </c>
      <c r="BA18" s="109">
        <v>1</v>
      </c>
      <c r="BB18" s="59">
        <v>0</v>
      </c>
      <c r="BC18" s="59">
        <v>0</v>
      </c>
      <c r="BD18" s="59">
        <v>1</v>
      </c>
      <c r="BE18" s="95">
        <v>1</v>
      </c>
      <c r="BF18" s="89">
        <f t="shared" si="1"/>
        <v>1</v>
      </c>
      <c r="BG18" s="74"/>
      <c r="BH18" s="46"/>
      <c r="BI18" s="46"/>
      <c r="BJ18" s="46"/>
      <c r="BK18" s="75"/>
      <c r="BL18" s="44" t="s">
        <v>162</v>
      </c>
      <c r="BM18" s="65"/>
      <c r="BN18" s="65"/>
      <c r="BO18" s="65"/>
      <c r="BQ18" s="150"/>
    </row>
    <row r="19" spans="1:69" s="4" customFormat="1" ht="35.25" hidden="1" customHeight="1">
      <c r="A19" s="43">
        <v>10</v>
      </c>
      <c r="B19" s="44" t="s">
        <v>179</v>
      </c>
      <c r="C19" s="44" t="s">
        <v>180</v>
      </c>
      <c r="D19" s="45" t="s">
        <v>61</v>
      </c>
      <c r="E19" s="44" t="s">
        <v>85</v>
      </c>
      <c r="F19" s="44" t="s">
        <v>181</v>
      </c>
      <c r="G19" s="44" t="s">
        <v>182</v>
      </c>
      <c r="H19" s="44" t="s">
        <v>65</v>
      </c>
      <c r="I19" s="44" t="s">
        <v>99</v>
      </c>
      <c r="J19" s="44" t="s">
        <v>100</v>
      </c>
      <c r="K19" s="44" t="s">
        <v>87</v>
      </c>
      <c r="L19" s="44" t="s">
        <v>183</v>
      </c>
      <c r="M19" s="110">
        <v>27200</v>
      </c>
      <c r="N19" s="46" t="s">
        <v>184</v>
      </c>
      <c r="O19" s="44" t="s">
        <v>185</v>
      </c>
      <c r="P19" s="44" t="s">
        <v>72</v>
      </c>
      <c r="Q19" s="54" t="s">
        <v>186</v>
      </c>
      <c r="R19" s="44" t="s">
        <v>187</v>
      </c>
      <c r="S19" s="46" t="s">
        <v>139</v>
      </c>
      <c r="T19" s="44" t="s">
        <v>188</v>
      </c>
      <c r="U19" s="110">
        <v>27200</v>
      </c>
      <c r="V19" s="110">
        <v>28613.200000000001</v>
      </c>
      <c r="W19" s="110">
        <v>30026.799999999999</v>
      </c>
      <c r="X19" s="110">
        <v>31440</v>
      </c>
      <c r="Y19" s="111">
        <v>117280</v>
      </c>
      <c r="Z19" s="112">
        <v>12783</v>
      </c>
      <c r="AA19" s="66">
        <f>+Z19/X19</f>
        <v>0.40658396946564884</v>
      </c>
      <c r="AB19" s="78" t="s">
        <v>189</v>
      </c>
      <c r="AC19" s="44" t="s">
        <v>190</v>
      </c>
      <c r="AD19" s="113" t="s">
        <v>191</v>
      </c>
      <c r="AE19" s="53">
        <v>4498</v>
      </c>
      <c r="AF19" s="114">
        <f>+AE19/X19</f>
        <v>0.14306615776081424</v>
      </c>
      <c r="AG19" s="53" t="s">
        <v>192</v>
      </c>
      <c r="AH19" s="53" t="s">
        <v>190</v>
      </c>
      <c r="AI19" s="44" t="s">
        <v>193</v>
      </c>
      <c r="AJ19" s="115"/>
      <c r="AK19" s="116"/>
      <c r="AL19" s="54"/>
      <c r="AM19" s="44"/>
      <c r="AN19" s="44"/>
      <c r="AO19" s="117"/>
      <c r="AP19" s="116"/>
      <c r="AQ19" s="54"/>
      <c r="AR19" s="44"/>
      <c r="AS19" s="44"/>
      <c r="AT19" s="118">
        <f>+Z19+AE19</f>
        <v>17281</v>
      </c>
      <c r="AU19" s="119">
        <f>+AT19/X19</f>
        <v>0.54965012722646311</v>
      </c>
      <c r="AV19" s="55" t="s">
        <v>82</v>
      </c>
      <c r="AW19" s="55" t="s">
        <v>82</v>
      </c>
      <c r="AX19" s="56" t="s">
        <v>83</v>
      </c>
      <c r="AY19" s="110">
        <v>18922</v>
      </c>
      <c r="AZ19" s="110">
        <v>38577</v>
      </c>
      <c r="BA19" s="110">
        <v>41646</v>
      </c>
      <c r="BB19" s="59">
        <f>AY19/U19</f>
        <v>0.69566176470588237</v>
      </c>
      <c r="BC19" s="59">
        <f>AZ19/V19</f>
        <v>1.3482238966630786</v>
      </c>
      <c r="BD19" s="59">
        <v>1</v>
      </c>
      <c r="BE19" s="120">
        <f>99145+AT19</f>
        <v>116426</v>
      </c>
      <c r="BF19" s="121">
        <f t="shared" si="1"/>
        <v>0.9927182810368349</v>
      </c>
      <c r="BG19" s="74"/>
      <c r="BH19" s="46"/>
      <c r="BI19" s="46"/>
      <c r="BJ19" s="46"/>
      <c r="BK19" s="75"/>
      <c r="BL19" s="122"/>
      <c r="BM19" s="122"/>
      <c r="BN19" s="65"/>
      <c r="BO19" s="65"/>
      <c r="BQ19" s="150"/>
    </row>
    <row r="20" spans="1:69" s="4" customFormat="1" ht="35.25" hidden="1" customHeight="1">
      <c r="A20" s="43">
        <v>10.1</v>
      </c>
      <c r="B20" s="44" t="s">
        <v>179</v>
      </c>
      <c r="C20" s="44" t="s">
        <v>180</v>
      </c>
      <c r="D20" s="45" t="s">
        <v>61</v>
      </c>
      <c r="E20" s="44" t="s">
        <v>85</v>
      </c>
      <c r="F20" s="44" t="s">
        <v>181</v>
      </c>
      <c r="G20" s="44" t="s">
        <v>182</v>
      </c>
      <c r="H20" s="44" t="s">
        <v>65</v>
      </c>
      <c r="I20" s="44" t="s">
        <v>99</v>
      </c>
      <c r="J20" s="44" t="s">
        <v>100</v>
      </c>
      <c r="K20" s="44" t="s">
        <v>87</v>
      </c>
      <c r="L20" s="44" t="s">
        <v>183</v>
      </c>
      <c r="M20" s="110">
        <v>40800</v>
      </c>
      <c r="N20" s="46" t="s">
        <v>184</v>
      </c>
      <c r="O20" s="44" t="s">
        <v>194</v>
      </c>
      <c r="P20" s="44" t="s">
        <v>72</v>
      </c>
      <c r="Q20" s="54" t="s">
        <v>195</v>
      </c>
      <c r="R20" s="44" t="s">
        <v>187</v>
      </c>
      <c r="S20" s="46" t="s">
        <v>139</v>
      </c>
      <c r="T20" s="44" t="s">
        <v>188</v>
      </c>
      <c r="U20" s="110">
        <v>40800</v>
      </c>
      <c r="V20" s="110">
        <v>42919.8</v>
      </c>
      <c r="W20" s="110">
        <v>45040.2</v>
      </c>
      <c r="X20" s="110">
        <v>47160</v>
      </c>
      <c r="Y20" s="111">
        <v>175920</v>
      </c>
      <c r="Z20" s="123">
        <v>21591</v>
      </c>
      <c r="AA20" s="66">
        <f>+Z20/X20</f>
        <v>0.45782442748091601</v>
      </c>
      <c r="AB20" s="124" t="s">
        <v>196</v>
      </c>
      <c r="AC20" s="44" t="s">
        <v>190</v>
      </c>
      <c r="AD20" s="44" t="s">
        <v>197</v>
      </c>
      <c r="AE20" s="53">
        <v>13400</v>
      </c>
      <c r="AF20" s="114">
        <f>+AE20/X20</f>
        <v>0.28413910093299405</v>
      </c>
      <c r="AG20" s="53" t="s">
        <v>198</v>
      </c>
      <c r="AH20" s="53" t="s">
        <v>190</v>
      </c>
      <c r="AI20" s="44" t="s">
        <v>199</v>
      </c>
      <c r="AJ20" s="115"/>
      <c r="AK20" s="116"/>
      <c r="AL20" s="54"/>
      <c r="AM20" s="44"/>
      <c r="AN20" s="44"/>
      <c r="AO20" s="117"/>
      <c r="AP20" s="116"/>
      <c r="AQ20" s="54"/>
      <c r="AR20" s="44"/>
      <c r="AS20" s="44"/>
      <c r="AT20" s="118">
        <f>+Z20+AE20</f>
        <v>34991</v>
      </c>
      <c r="AU20" s="119">
        <f>+AT20/X20</f>
        <v>0.74196352841391011</v>
      </c>
      <c r="AV20" s="55" t="s">
        <v>82</v>
      </c>
      <c r="AW20" s="55" t="s">
        <v>82</v>
      </c>
      <c r="AX20" s="56" t="s">
        <v>83</v>
      </c>
      <c r="AY20" s="110">
        <v>60362</v>
      </c>
      <c r="AZ20" s="110">
        <v>48560</v>
      </c>
      <c r="BA20" s="110">
        <v>83383</v>
      </c>
      <c r="BB20" s="59">
        <v>1.4794607843137255</v>
      </c>
      <c r="BC20" s="59">
        <v>1.1314125415309484</v>
      </c>
      <c r="BD20" s="59">
        <v>1</v>
      </c>
      <c r="BE20" s="120">
        <f>192305+AT20</f>
        <v>227296</v>
      </c>
      <c r="BF20" s="121">
        <f t="shared" si="1"/>
        <v>1.2920418371987268</v>
      </c>
      <c r="BG20" s="74"/>
      <c r="BH20" s="46"/>
      <c r="BI20" s="46"/>
      <c r="BJ20" s="46"/>
      <c r="BK20" s="75"/>
      <c r="BL20" s="122"/>
      <c r="BM20" s="122"/>
      <c r="BN20" s="65"/>
      <c r="BO20" s="65"/>
      <c r="BQ20" s="150"/>
    </row>
    <row r="21" spans="1:69" s="4" customFormat="1" ht="35.25" hidden="1" customHeight="1">
      <c r="A21" s="43">
        <v>10.199999999999999</v>
      </c>
      <c r="B21" s="44" t="s">
        <v>179</v>
      </c>
      <c r="C21" s="44" t="s">
        <v>180</v>
      </c>
      <c r="D21" s="45" t="s">
        <v>61</v>
      </c>
      <c r="E21" s="44" t="s">
        <v>85</v>
      </c>
      <c r="F21" s="44" t="s">
        <v>181</v>
      </c>
      <c r="G21" s="44" t="s">
        <v>182</v>
      </c>
      <c r="H21" s="44" t="s">
        <v>65</v>
      </c>
      <c r="I21" s="44" t="s">
        <v>99</v>
      </c>
      <c r="J21" s="44" t="s">
        <v>100</v>
      </c>
      <c r="K21" s="44" t="s">
        <v>87</v>
      </c>
      <c r="L21" s="44" t="s">
        <v>183</v>
      </c>
      <c r="M21" s="90">
        <v>10</v>
      </c>
      <c r="N21" s="46" t="s">
        <v>165</v>
      </c>
      <c r="O21" s="44" t="s">
        <v>200</v>
      </c>
      <c r="P21" s="44" t="s">
        <v>72</v>
      </c>
      <c r="Q21" s="54" t="s">
        <v>201</v>
      </c>
      <c r="R21" s="44" t="s">
        <v>138</v>
      </c>
      <c r="S21" s="46" t="s">
        <v>139</v>
      </c>
      <c r="T21" s="44" t="s">
        <v>188</v>
      </c>
      <c r="U21" s="90">
        <v>10</v>
      </c>
      <c r="V21" s="90">
        <v>9</v>
      </c>
      <c r="W21" s="90">
        <v>48</v>
      </c>
      <c r="X21" s="90">
        <v>40</v>
      </c>
      <c r="Y21" s="91">
        <f>SUM(U21:X21)</f>
        <v>107</v>
      </c>
      <c r="Z21" s="45">
        <v>17</v>
      </c>
      <c r="AA21" s="81">
        <f>+Z21/X21</f>
        <v>0.42499999999999999</v>
      </c>
      <c r="AB21" s="78" t="s">
        <v>202</v>
      </c>
      <c r="AC21" s="44" t="s">
        <v>190</v>
      </c>
      <c r="AD21" s="44" t="s">
        <v>203</v>
      </c>
      <c r="AE21" s="53">
        <v>19</v>
      </c>
      <c r="AF21" s="114">
        <f>+AE21/X21</f>
        <v>0.47499999999999998</v>
      </c>
      <c r="AG21" s="53" t="s">
        <v>204</v>
      </c>
      <c r="AH21" s="53" t="s">
        <v>190</v>
      </c>
      <c r="AI21" s="44" t="s">
        <v>205</v>
      </c>
      <c r="AJ21" s="45"/>
      <c r="AK21" s="116"/>
      <c r="AL21" s="54"/>
      <c r="AM21" s="44"/>
      <c r="AN21" s="44"/>
      <c r="AO21" s="45"/>
      <c r="AP21" s="116"/>
      <c r="AQ21" s="54"/>
      <c r="AR21" s="44"/>
      <c r="AS21" s="44"/>
      <c r="AT21" s="125">
        <f>+Z21+AE21</f>
        <v>36</v>
      </c>
      <c r="AU21" s="119">
        <f>+AT21/X21</f>
        <v>0.9</v>
      </c>
      <c r="AV21" s="55" t="s">
        <v>82</v>
      </c>
      <c r="AW21" s="55" t="s">
        <v>82</v>
      </c>
      <c r="AX21" s="56" t="s">
        <v>83</v>
      </c>
      <c r="AY21" s="71">
        <v>21</v>
      </c>
      <c r="AZ21" s="126">
        <v>77</v>
      </c>
      <c r="BA21" s="126">
        <v>66</v>
      </c>
      <c r="BB21" s="59">
        <v>2.1</v>
      </c>
      <c r="BC21" s="59">
        <v>8.5555555555555554</v>
      </c>
      <c r="BD21" s="59">
        <v>1</v>
      </c>
      <c r="BE21" s="95">
        <f>164+AT21</f>
        <v>200</v>
      </c>
      <c r="BF21" s="121">
        <f t="shared" si="1"/>
        <v>1.8691588785046729</v>
      </c>
      <c r="BG21" s="74"/>
      <c r="BH21" s="46"/>
      <c r="BI21" s="46"/>
      <c r="BJ21" s="46"/>
      <c r="BK21" s="75"/>
      <c r="BL21" s="122" t="s">
        <v>206</v>
      </c>
      <c r="BM21" s="103">
        <v>2025121001721740</v>
      </c>
      <c r="BN21" s="127" t="s">
        <v>207</v>
      </c>
      <c r="BO21" s="65"/>
      <c r="BQ21" s="150"/>
    </row>
    <row r="22" spans="1:69" s="4" customFormat="1" ht="35.25" hidden="1" customHeight="1">
      <c r="A22" s="43">
        <v>11</v>
      </c>
      <c r="B22" s="44" t="s">
        <v>208</v>
      </c>
      <c r="C22" s="44" t="s">
        <v>209</v>
      </c>
      <c r="D22" s="45" t="s">
        <v>61</v>
      </c>
      <c r="E22" s="44" t="s">
        <v>62</v>
      </c>
      <c r="F22" s="44" t="s">
        <v>63</v>
      </c>
      <c r="G22" s="44" t="s">
        <v>64</v>
      </c>
      <c r="H22" s="44" t="s">
        <v>65</v>
      </c>
      <c r="I22" s="44" t="s">
        <v>210</v>
      </c>
      <c r="J22" s="44" t="s">
        <v>211</v>
      </c>
      <c r="K22" s="44" t="s">
        <v>87</v>
      </c>
      <c r="L22" s="44" t="s">
        <v>212</v>
      </c>
      <c r="M22" s="90">
        <v>4</v>
      </c>
      <c r="N22" s="46" t="s">
        <v>83</v>
      </c>
      <c r="O22" s="44" t="s">
        <v>213</v>
      </c>
      <c r="P22" s="44" t="s">
        <v>105</v>
      </c>
      <c r="Q22" s="44" t="s">
        <v>214</v>
      </c>
      <c r="R22" s="44" t="s">
        <v>138</v>
      </c>
      <c r="S22" s="46" t="s">
        <v>139</v>
      </c>
      <c r="T22" s="44" t="s">
        <v>76</v>
      </c>
      <c r="U22" s="45">
        <v>1</v>
      </c>
      <c r="V22" s="90">
        <v>1</v>
      </c>
      <c r="W22" s="90">
        <v>1</v>
      </c>
      <c r="X22" s="90">
        <v>1</v>
      </c>
      <c r="Y22" s="43">
        <v>4</v>
      </c>
      <c r="Z22" s="90">
        <v>0</v>
      </c>
      <c r="AA22" s="86">
        <v>0</v>
      </c>
      <c r="AB22" s="78" t="s">
        <v>215</v>
      </c>
      <c r="AC22" s="53" t="s">
        <v>216</v>
      </c>
      <c r="AD22" s="44" t="s">
        <v>217</v>
      </c>
      <c r="AE22" s="53">
        <v>0</v>
      </c>
      <c r="AF22" s="128">
        <v>0</v>
      </c>
      <c r="AG22" s="53" t="s">
        <v>218</v>
      </c>
      <c r="AH22" s="53" t="s">
        <v>219</v>
      </c>
      <c r="AI22" s="54" t="s">
        <v>220</v>
      </c>
      <c r="AJ22" s="45"/>
      <c r="AK22" s="68"/>
      <c r="AL22" s="54"/>
      <c r="AM22" s="44"/>
      <c r="AN22" s="44"/>
      <c r="AO22" s="44"/>
      <c r="AP22" s="54"/>
      <c r="AQ22" s="54"/>
      <c r="AR22" s="44"/>
      <c r="AS22" s="54"/>
      <c r="AT22" s="129">
        <v>0</v>
      </c>
      <c r="AU22" s="98">
        <v>0</v>
      </c>
      <c r="AV22" s="55" t="s">
        <v>82</v>
      </c>
      <c r="AW22" s="55" t="s">
        <v>82</v>
      </c>
      <c r="AX22" s="56" t="s">
        <v>83</v>
      </c>
      <c r="AY22" s="130">
        <v>2</v>
      </c>
      <c r="AZ22" s="45">
        <v>1</v>
      </c>
      <c r="BA22" s="45">
        <v>1</v>
      </c>
      <c r="BB22" s="59">
        <v>2</v>
      </c>
      <c r="BC22" s="59">
        <v>1</v>
      </c>
      <c r="BD22" s="59">
        <v>1</v>
      </c>
      <c r="BE22" s="95">
        <v>4</v>
      </c>
      <c r="BF22" s="121">
        <f t="shared" si="1"/>
        <v>1</v>
      </c>
      <c r="BG22" s="74"/>
      <c r="BH22" s="46"/>
      <c r="BI22" s="46"/>
      <c r="BJ22" s="46"/>
      <c r="BK22" s="75"/>
      <c r="BL22" s="44" t="s">
        <v>221</v>
      </c>
      <c r="BM22" s="65" t="s">
        <v>222</v>
      </c>
      <c r="BN22" s="77">
        <v>45852</v>
      </c>
      <c r="BO22" s="65"/>
      <c r="BQ22" s="150"/>
    </row>
    <row r="23" spans="1:69" s="4" customFormat="1" ht="35.25" hidden="1" customHeight="1">
      <c r="A23" s="43">
        <v>12</v>
      </c>
      <c r="B23" s="44" t="s">
        <v>208</v>
      </c>
      <c r="C23" s="44" t="s">
        <v>209</v>
      </c>
      <c r="D23" s="45" t="s">
        <v>61</v>
      </c>
      <c r="E23" s="44" t="s">
        <v>62</v>
      </c>
      <c r="F23" s="44" t="s">
        <v>63</v>
      </c>
      <c r="G23" s="44" t="s">
        <v>64</v>
      </c>
      <c r="H23" s="44" t="s">
        <v>65</v>
      </c>
      <c r="I23" s="44" t="s">
        <v>66</v>
      </c>
      <c r="J23" s="44" t="s">
        <v>86</v>
      </c>
      <c r="K23" s="44" t="s">
        <v>87</v>
      </c>
      <c r="L23" s="44" t="s">
        <v>223</v>
      </c>
      <c r="M23" s="90">
        <v>0</v>
      </c>
      <c r="N23" s="46" t="s">
        <v>83</v>
      </c>
      <c r="O23" s="44" t="s">
        <v>224</v>
      </c>
      <c r="P23" s="44" t="s">
        <v>72</v>
      </c>
      <c r="Q23" s="44" t="s">
        <v>225</v>
      </c>
      <c r="R23" s="44" t="s">
        <v>74</v>
      </c>
      <c r="S23" s="46" t="s">
        <v>139</v>
      </c>
      <c r="T23" s="44" t="s">
        <v>76</v>
      </c>
      <c r="U23" s="90">
        <v>0</v>
      </c>
      <c r="V23" s="47">
        <v>0.25</v>
      </c>
      <c r="W23" s="47">
        <v>0.25</v>
      </c>
      <c r="X23" s="47">
        <v>0.5</v>
      </c>
      <c r="Y23" s="48">
        <v>1</v>
      </c>
      <c r="Z23" s="90">
        <v>0</v>
      </c>
      <c r="AA23" s="86">
        <v>0</v>
      </c>
      <c r="AB23" s="78" t="s">
        <v>226</v>
      </c>
      <c r="AC23" s="53" t="s">
        <v>216</v>
      </c>
      <c r="AD23" s="44" t="s">
        <v>227</v>
      </c>
      <c r="AE23" s="114">
        <v>0.435</v>
      </c>
      <c r="AF23" s="128">
        <f>AE23/X23</f>
        <v>0.87</v>
      </c>
      <c r="AG23" s="53" t="s">
        <v>228</v>
      </c>
      <c r="AH23" s="53" t="s">
        <v>219</v>
      </c>
      <c r="AI23" s="54" t="s">
        <v>229</v>
      </c>
      <c r="AJ23" s="116"/>
      <c r="AK23" s="116"/>
      <c r="AL23" s="54"/>
      <c r="AM23" s="44"/>
      <c r="AN23" s="44"/>
      <c r="AO23" s="70"/>
      <c r="AP23" s="54"/>
      <c r="AQ23" s="54"/>
      <c r="AR23" s="44"/>
      <c r="AS23" s="54"/>
      <c r="AT23" s="131">
        <v>0.245</v>
      </c>
      <c r="AU23" s="98">
        <f>AT23/X23</f>
        <v>0.49</v>
      </c>
      <c r="AV23" s="68">
        <v>0.19</v>
      </c>
      <c r="AW23" s="68">
        <v>0.19</v>
      </c>
      <c r="AX23" s="56">
        <f>AW23/AV23</f>
        <v>1</v>
      </c>
      <c r="AY23" s="130">
        <v>0</v>
      </c>
      <c r="AZ23" s="68">
        <v>0.06</v>
      </c>
      <c r="BA23" s="68">
        <v>0.25</v>
      </c>
      <c r="BB23" s="59">
        <v>0</v>
      </c>
      <c r="BC23" s="59">
        <v>0.24</v>
      </c>
      <c r="BD23" s="59">
        <v>1</v>
      </c>
      <c r="BE23" s="132">
        <v>0.745</v>
      </c>
      <c r="BF23" s="89">
        <f t="shared" si="1"/>
        <v>0.745</v>
      </c>
      <c r="BG23" s="74"/>
      <c r="BH23" s="46"/>
      <c r="BI23" s="46"/>
      <c r="BJ23" s="46"/>
      <c r="BK23" s="75"/>
      <c r="BL23" s="44" t="s">
        <v>221</v>
      </c>
      <c r="BM23" s="65" t="s">
        <v>230</v>
      </c>
      <c r="BN23" s="77">
        <v>45852</v>
      </c>
      <c r="BO23" s="65"/>
      <c r="BQ23" s="150"/>
    </row>
    <row r="24" spans="1:69" s="4" customFormat="1" ht="35.25" hidden="1" customHeight="1">
      <c r="A24" s="43">
        <v>13</v>
      </c>
      <c r="B24" s="44" t="s">
        <v>231</v>
      </c>
      <c r="C24" s="44" t="s">
        <v>122</v>
      </c>
      <c r="D24" s="45" t="s">
        <v>61</v>
      </c>
      <c r="E24" s="44" t="s">
        <v>85</v>
      </c>
      <c r="F24" s="44" t="s">
        <v>232</v>
      </c>
      <c r="G24" s="44" t="s">
        <v>233</v>
      </c>
      <c r="H24" s="44" t="s">
        <v>234</v>
      </c>
      <c r="I24" s="44" t="s">
        <v>235</v>
      </c>
      <c r="J24" s="44" t="s">
        <v>236</v>
      </c>
      <c r="K24" s="44" t="s">
        <v>125</v>
      </c>
      <c r="L24" s="44" t="s">
        <v>237</v>
      </c>
      <c r="M24" s="45">
        <v>0</v>
      </c>
      <c r="N24" s="46" t="s">
        <v>238</v>
      </c>
      <c r="O24" s="44" t="s">
        <v>239</v>
      </c>
      <c r="P24" s="44" t="s">
        <v>72</v>
      </c>
      <c r="Q24" s="44" t="s">
        <v>240</v>
      </c>
      <c r="R24" s="44" t="s">
        <v>138</v>
      </c>
      <c r="S24" s="46" t="s">
        <v>107</v>
      </c>
      <c r="T24" s="44" t="s">
        <v>108</v>
      </c>
      <c r="U24" s="45">
        <v>0</v>
      </c>
      <c r="V24" s="45">
        <v>0</v>
      </c>
      <c r="W24" s="45">
        <v>0</v>
      </c>
      <c r="X24" s="45">
        <v>1</v>
      </c>
      <c r="Y24" s="43">
        <v>1</v>
      </c>
      <c r="Z24" s="90">
        <v>0.8</v>
      </c>
      <c r="AA24" s="66">
        <v>0.8</v>
      </c>
      <c r="AB24" s="44" t="s">
        <v>241</v>
      </c>
      <c r="AC24" s="44" t="s">
        <v>242</v>
      </c>
      <c r="AD24" s="44" t="s">
        <v>243</v>
      </c>
      <c r="AE24" s="68" t="s">
        <v>244</v>
      </c>
      <c r="AF24" s="68">
        <v>0.2</v>
      </c>
      <c r="AG24" s="54" t="s">
        <v>245</v>
      </c>
      <c r="AH24" s="54" t="s">
        <v>242</v>
      </c>
      <c r="AI24" s="44" t="s">
        <v>246</v>
      </c>
      <c r="AJ24" s="68"/>
      <c r="AK24" s="68"/>
      <c r="AL24" s="54"/>
      <c r="AM24" s="44"/>
      <c r="AN24" s="44"/>
      <c r="AO24" s="100"/>
      <c r="AP24" s="68"/>
      <c r="AQ24" s="133"/>
      <c r="AR24" s="44"/>
      <c r="AS24" s="44"/>
      <c r="AT24" s="45">
        <f>Z24</f>
        <v>0.8</v>
      </c>
      <c r="AU24" s="108">
        <f>AT24/X24</f>
        <v>0.8</v>
      </c>
      <c r="AV24" s="55" t="s">
        <v>82</v>
      </c>
      <c r="AW24" s="55" t="s">
        <v>82</v>
      </c>
      <c r="AX24" s="56" t="s">
        <v>83</v>
      </c>
      <c r="AY24" s="134" t="s">
        <v>247</v>
      </c>
      <c r="AZ24" s="108" t="s">
        <v>247</v>
      </c>
      <c r="BA24" s="109">
        <v>1</v>
      </c>
      <c r="BB24" s="135" t="s">
        <v>247</v>
      </c>
      <c r="BC24" s="135" t="s">
        <v>247</v>
      </c>
      <c r="BD24" s="136">
        <v>1</v>
      </c>
      <c r="BE24" s="95">
        <v>1</v>
      </c>
      <c r="BF24" s="121">
        <f t="shared" si="1"/>
        <v>1</v>
      </c>
      <c r="BG24" s="74"/>
      <c r="BH24" s="46"/>
      <c r="BI24" s="46"/>
      <c r="BJ24" s="46"/>
      <c r="BK24" s="75"/>
      <c r="BL24" s="44"/>
      <c r="BM24" s="65"/>
      <c r="BN24" s="65"/>
      <c r="BO24" s="65"/>
      <c r="BQ24" s="150"/>
    </row>
    <row r="25" spans="1:69" s="4" customFormat="1" ht="35.25" hidden="1" customHeight="1">
      <c r="A25" s="43">
        <v>14</v>
      </c>
      <c r="B25" s="44" t="s">
        <v>231</v>
      </c>
      <c r="C25" s="44" t="s">
        <v>122</v>
      </c>
      <c r="D25" s="45" t="s">
        <v>61</v>
      </c>
      <c r="E25" s="44" t="s">
        <v>85</v>
      </c>
      <c r="F25" s="44" t="s">
        <v>232</v>
      </c>
      <c r="G25" s="44" t="s">
        <v>233</v>
      </c>
      <c r="H25" s="44" t="s">
        <v>234</v>
      </c>
      <c r="I25" s="44" t="s">
        <v>235</v>
      </c>
      <c r="J25" s="44" t="s">
        <v>236</v>
      </c>
      <c r="K25" s="44" t="s">
        <v>248</v>
      </c>
      <c r="L25" s="44" t="s">
        <v>249</v>
      </c>
      <c r="M25" s="45">
        <v>0</v>
      </c>
      <c r="N25" s="46" t="s">
        <v>250</v>
      </c>
      <c r="O25" s="44" t="s">
        <v>251</v>
      </c>
      <c r="P25" s="44" t="s">
        <v>72</v>
      </c>
      <c r="Q25" s="44" t="s">
        <v>252</v>
      </c>
      <c r="R25" s="44" t="s">
        <v>74</v>
      </c>
      <c r="S25" s="46" t="s">
        <v>75</v>
      </c>
      <c r="T25" s="44" t="s">
        <v>108</v>
      </c>
      <c r="U25" s="125">
        <v>0</v>
      </c>
      <c r="V25" s="55">
        <v>0.3</v>
      </c>
      <c r="W25" s="55">
        <v>0.6</v>
      </c>
      <c r="X25" s="55">
        <v>1</v>
      </c>
      <c r="Y25" s="48">
        <v>1</v>
      </c>
      <c r="Z25" s="49">
        <f>20/21</f>
        <v>0.95238095238095233</v>
      </c>
      <c r="AA25" s="137">
        <v>0.95240000000000002</v>
      </c>
      <c r="AB25" s="44" t="s">
        <v>253</v>
      </c>
      <c r="AC25" s="44" t="s">
        <v>242</v>
      </c>
      <c r="AD25" s="44" t="s">
        <v>254</v>
      </c>
      <c r="AE25" s="68">
        <v>0.95</v>
      </c>
      <c r="AF25" s="68">
        <v>0.95</v>
      </c>
      <c r="AG25" s="54" t="s">
        <v>255</v>
      </c>
      <c r="AH25" s="54" t="s">
        <v>242</v>
      </c>
      <c r="AI25" s="44" t="s">
        <v>256</v>
      </c>
      <c r="AJ25" s="68"/>
      <c r="AK25" s="68"/>
      <c r="AL25" s="133"/>
      <c r="AM25" s="44"/>
      <c r="AN25" s="54"/>
      <c r="AO25" s="68"/>
      <c r="AP25" s="68"/>
      <c r="AQ25" s="138"/>
      <c r="AR25" s="44"/>
      <c r="AS25" s="44"/>
      <c r="AT25" s="139">
        <f>Z25</f>
        <v>0.95238095238095233</v>
      </c>
      <c r="AU25" s="139">
        <f>AT25/X25</f>
        <v>0.95238095238095233</v>
      </c>
      <c r="AV25" s="55" t="s">
        <v>82</v>
      </c>
      <c r="AW25" s="55" t="s">
        <v>82</v>
      </c>
      <c r="AX25" s="56" t="s">
        <v>83</v>
      </c>
      <c r="AY25" s="134" t="s">
        <v>247</v>
      </c>
      <c r="AZ25" s="108">
        <v>0.44</v>
      </c>
      <c r="BA25" s="108">
        <v>0.9</v>
      </c>
      <c r="BB25" s="59" t="s">
        <v>247</v>
      </c>
      <c r="BC25" s="140">
        <v>1.46</v>
      </c>
      <c r="BD25" s="59">
        <v>1</v>
      </c>
      <c r="BE25" s="132">
        <v>0.95240000000000002</v>
      </c>
      <c r="BF25" s="89">
        <f t="shared" si="1"/>
        <v>0.95240000000000002</v>
      </c>
      <c r="BG25" s="74"/>
      <c r="BH25" s="46"/>
      <c r="BI25" s="46"/>
      <c r="BJ25" s="46"/>
      <c r="BK25" s="75"/>
      <c r="BL25" s="44"/>
      <c r="BM25" s="65"/>
      <c r="BN25" s="65"/>
      <c r="BO25" s="65"/>
      <c r="BQ25" s="150"/>
    </row>
    <row r="26" spans="1:69" ht="35.25" hidden="1" customHeight="1">
      <c r="A26" s="141">
        <v>15</v>
      </c>
      <c r="B26" s="142" t="s">
        <v>231</v>
      </c>
      <c r="C26" s="143" t="s">
        <v>122</v>
      </c>
      <c r="D26" s="144" t="s">
        <v>61</v>
      </c>
      <c r="E26" s="145" t="s">
        <v>85</v>
      </c>
      <c r="F26" s="145" t="s">
        <v>232</v>
      </c>
      <c r="G26" s="145" t="s">
        <v>233</v>
      </c>
      <c r="H26" s="145" t="s">
        <v>234</v>
      </c>
      <c r="I26" s="145" t="s">
        <v>257</v>
      </c>
      <c r="J26" s="145" t="s">
        <v>258</v>
      </c>
      <c r="K26" s="145" t="s">
        <v>259</v>
      </c>
      <c r="L26" s="145" t="s">
        <v>260</v>
      </c>
      <c r="M26" s="141">
        <v>0</v>
      </c>
      <c r="N26" s="145" t="s">
        <v>261</v>
      </c>
      <c r="O26" s="145" t="s">
        <v>262</v>
      </c>
      <c r="P26" s="145" t="s">
        <v>72</v>
      </c>
      <c r="Q26" s="145" t="s">
        <v>263</v>
      </c>
      <c r="R26" s="145" t="s">
        <v>74</v>
      </c>
      <c r="S26" s="145" t="s">
        <v>75</v>
      </c>
      <c r="T26" s="145" t="s">
        <v>76</v>
      </c>
      <c r="U26" s="141">
        <v>0</v>
      </c>
      <c r="V26" s="141">
        <v>0.18</v>
      </c>
      <c r="W26" s="141">
        <v>0.34</v>
      </c>
      <c r="X26" s="141">
        <v>0.48</v>
      </c>
      <c r="Y26" s="141">
        <v>0.48</v>
      </c>
      <c r="Z26" s="146">
        <v>0.4</v>
      </c>
      <c r="AA26" s="147">
        <f>Z26/X26</f>
        <v>0.83333333333333337</v>
      </c>
      <c r="AB26" s="145" t="s">
        <v>264</v>
      </c>
      <c r="AC26" s="148" t="s">
        <v>242</v>
      </c>
      <c r="AD26" s="145" t="s">
        <v>265</v>
      </c>
      <c r="AE26" s="144">
        <v>0.43</v>
      </c>
      <c r="AF26" s="149">
        <f>AE26/X26</f>
        <v>0.89583333333333337</v>
      </c>
      <c r="AG26" s="145" t="s">
        <v>266</v>
      </c>
      <c r="AH26" s="145" t="s">
        <v>242</v>
      </c>
      <c r="AI26" s="145" t="s">
        <v>256</v>
      </c>
      <c r="AJ26" s="141"/>
      <c r="AK26" s="141"/>
      <c r="AL26" s="145"/>
      <c r="AM26" s="145"/>
      <c r="AN26" s="145"/>
      <c r="AO26" s="148"/>
      <c r="AP26" s="148"/>
      <c r="AQ26" s="150"/>
      <c r="AR26" s="150"/>
      <c r="AS26" s="150"/>
      <c r="AT26" s="141">
        <v>0.43</v>
      </c>
      <c r="AU26" s="147">
        <f>AT26/X26</f>
        <v>0.89583333333333337</v>
      </c>
      <c r="AV26" s="145" t="s">
        <v>82</v>
      </c>
      <c r="AW26" s="145" t="s">
        <v>82</v>
      </c>
      <c r="AX26" s="145" t="s">
        <v>83</v>
      </c>
      <c r="AY26" s="145" t="s">
        <v>247</v>
      </c>
      <c r="AZ26" s="145">
        <v>0.21</v>
      </c>
      <c r="BA26" s="145">
        <v>0.14000000000000001</v>
      </c>
      <c r="BB26" s="141" t="s">
        <v>247</v>
      </c>
      <c r="BC26" s="141">
        <v>1.1599999999999999</v>
      </c>
      <c r="BD26" s="59">
        <v>0.41176470588235298</v>
      </c>
      <c r="BE26" s="95">
        <v>0.43</v>
      </c>
      <c r="BF26" s="89">
        <f t="shared" si="1"/>
        <v>0.89583333333333337</v>
      </c>
      <c r="BQ26" s="145"/>
    </row>
    <row r="27" spans="1:69" ht="35.25" hidden="1" customHeight="1">
      <c r="A27" s="141">
        <v>16</v>
      </c>
      <c r="B27" s="142" t="s">
        <v>231</v>
      </c>
      <c r="C27" s="143" t="s">
        <v>122</v>
      </c>
      <c r="D27" s="144" t="s">
        <v>61</v>
      </c>
      <c r="E27" s="145" t="s">
        <v>85</v>
      </c>
      <c r="F27" s="145" t="s">
        <v>232</v>
      </c>
      <c r="G27" s="145" t="s">
        <v>233</v>
      </c>
      <c r="H27" s="145" t="s">
        <v>234</v>
      </c>
      <c r="I27" s="145" t="s">
        <v>257</v>
      </c>
      <c r="J27" s="145" t="s">
        <v>258</v>
      </c>
      <c r="K27" s="145" t="s">
        <v>259</v>
      </c>
      <c r="L27" s="145" t="s">
        <v>267</v>
      </c>
      <c r="M27" s="141">
        <v>0</v>
      </c>
      <c r="N27" s="145" t="s">
        <v>261</v>
      </c>
      <c r="O27" s="145" t="s">
        <v>268</v>
      </c>
      <c r="P27" s="145" t="s">
        <v>72</v>
      </c>
      <c r="Q27" s="145" t="s">
        <v>269</v>
      </c>
      <c r="R27" s="145" t="s">
        <v>74</v>
      </c>
      <c r="S27" s="145" t="s">
        <v>75</v>
      </c>
      <c r="T27" s="145" t="s">
        <v>108</v>
      </c>
      <c r="U27" s="141">
        <v>0</v>
      </c>
      <c r="V27" s="141">
        <v>0</v>
      </c>
      <c r="W27" s="141">
        <v>0.1</v>
      </c>
      <c r="X27" s="141">
        <v>0.18</v>
      </c>
      <c r="Y27" s="141">
        <v>0.18</v>
      </c>
      <c r="Z27" s="146" t="s">
        <v>83</v>
      </c>
      <c r="AA27" s="141" t="s">
        <v>83</v>
      </c>
      <c r="AB27" s="145" t="s">
        <v>270</v>
      </c>
      <c r="AC27" s="148" t="s">
        <v>242</v>
      </c>
      <c r="AD27" s="145" t="s">
        <v>271</v>
      </c>
      <c r="AE27" s="144" t="s">
        <v>83</v>
      </c>
      <c r="AF27" s="144" t="s">
        <v>83</v>
      </c>
      <c r="AG27" s="145" t="s">
        <v>270</v>
      </c>
      <c r="AH27" s="145" t="s">
        <v>242</v>
      </c>
      <c r="AI27" s="145" t="s">
        <v>271</v>
      </c>
      <c r="AJ27" s="141"/>
      <c r="AK27" s="141"/>
      <c r="AL27" s="145"/>
      <c r="AM27" s="145"/>
      <c r="AN27" s="145"/>
      <c r="AO27" s="148"/>
      <c r="AP27" s="148"/>
      <c r="AQ27" s="150"/>
      <c r="AR27" s="150"/>
      <c r="AS27" s="150"/>
      <c r="AT27" s="141" t="str">
        <f t="shared" ref="AT27:AT29" si="2">Z27</f>
        <v>NA</v>
      </c>
      <c r="AU27" s="141" t="s">
        <v>83</v>
      </c>
      <c r="AV27" s="145" t="s">
        <v>82</v>
      </c>
      <c r="AW27" s="145" t="s">
        <v>82</v>
      </c>
      <c r="AX27" s="145" t="s">
        <v>83</v>
      </c>
      <c r="AY27" s="145" t="s">
        <v>247</v>
      </c>
      <c r="AZ27" s="145" t="s">
        <v>247</v>
      </c>
      <c r="BA27" s="145">
        <v>0.29000000000000004</v>
      </c>
      <c r="BB27" s="141" t="s">
        <v>247</v>
      </c>
      <c r="BC27" s="141" t="s">
        <v>247</v>
      </c>
      <c r="BD27" s="59">
        <v>1</v>
      </c>
      <c r="BE27" s="95">
        <v>0.28999999999999998</v>
      </c>
      <c r="BF27" s="89">
        <f>BE27/Y27</f>
        <v>1.6111111111111112</v>
      </c>
      <c r="BQ27" s="145"/>
    </row>
    <row r="28" spans="1:69" ht="35.25" hidden="1" customHeight="1">
      <c r="A28" s="141">
        <v>17</v>
      </c>
      <c r="B28" s="142" t="s">
        <v>231</v>
      </c>
      <c r="C28" s="143" t="s">
        <v>122</v>
      </c>
      <c r="D28" s="144" t="s">
        <v>61</v>
      </c>
      <c r="E28" s="145" t="s">
        <v>85</v>
      </c>
      <c r="F28" s="145" t="s">
        <v>232</v>
      </c>
      <c r="G28" s="145" t="s">
        <v>233</v>
      </c>
      <c r="H28" s="145" t="s">
        <v>234</v>
      </c>
      <c r="I28" s="145" t="s">
        <v>257</v>
      </c>
      <c r="J28" s="145" t="s">
        <v>258</v>
      </c>
      <c r="K28" s="145" t="s">
        <v>259</v>
      </c>
      <c r="L28" s="145" t="s">
        <v>272</v>
      </c>
      <c r="M28" s="141">
        <v>0</v>
      </c>
      <c r="N28" s="145" t="s">
        <v>273</v>
      </c>
      <c r="O28" s="145" t="s">
        <v>274</v>
      </c>
      <c r="P28" s="145" t="s">
        <v>72</v>
      </c>
      <c r="Q28" s="145" t="s">
        <v>274</v>
      </c>
      <c r="R28" s="145" t="s">
        <v>138</v>
      </c>
      <c r="S28" s="145" t="s">
        <v>139</v>
      </c>
      <c r="T28" s="145" t="s">
        <v>108</v>
      </c>
      <c r="U28" s="141">
        <v>0</v>
      </c>
      <c r="V28" s="141">
        <v>1</v>
      </c>
      <c r="W28" s="141">
        <v>1</v>
      </c>
      <c r="X28" s="141">
        <v>0</v>
      </c>
      <c r="Y28" s="141">
        <v>2</v>
      </c>
      <c r="Z28" s="146" t="s">
        <v>83</v>
      </c>
      <c r="AA28" s="141" t="s">
        <v>83</v>
      </c>
      <c r="AB28" s="145" t="s">
        <v>270</v>
      </c>
      <c r="AC28" s="148" t="s">
        <v>242</v>
      </c>
      <c r="AD28" s="145" t="s">
        <v>271</v>
      </c>
      <c r="AE28" s="144" t="s">
        <v>83</v>
      </c>
      <c r="AF28" s="144" t="s">
        <v>83</v>
      </c>
      <c r="AG28" s="145" t="s">
        <v>270</v>
      </c>
      <c r="AH28" s="145" t="s">
        <v>242</v>
      </c>
      <c r="AI28" s="145" t="s">
        <v>271</v>
      </c>
      <c r="AJ28" s="141"/>
      <c r="AK28" s="141"/>
      <c r="AL28" s="145"/>
      <c r="AM28" s="145"/>
      <c r="AN28" s="145"/>
      <c r="AO28" s="148"/>
      <c r="AP28" s="148"/>
      <c r="AQ28" s="150"/>
      <c r="AR28" s="150"/>
      <c r="AS28" s="150"/>
      <c r="AT28" s="141" t="str">
        <f t="shared" si="2"/>
        <v>NA</v>
      </c>
      <c r="AU28" s="141" t="s">
        <v>83</v>
      </c>
      <c r="AV28" s="145" t="s">
        <v>82</v>
      </c>
      <c r="AW28" s="145" t="s">
        <v>82</v>
      </c>
      <c r="AX28" s="145" t="s">
        <v>83</v>
      </c>
      <c r="AY28" s="145" t="s">
        <v>247</v>
      </c>
      <c r="AZ28" s="145">
        <v>1</v>
      </c>
      <c r="BA28" s="145">
        <v>1</v>
      </c>
      <c r="BB28" s="141" t="s">
        <v>247</v>
      </c>
      <c r="BC28" s="141">
        <v>1</v>
      </c>
      <c r="BD28" s="59">
        <v>1</v>
      </c>
      <c r="BE28" s="95">
        <v>2</v>
      </c>
      <c r="BF28" s="89">
        <f t="shared" si="1"/>
        <v>1</v>
      </c>
      <c r="BQ28" s="145"/>
    </row>
    <row r="29" spans="1:69" s="4" customFormat="1" ht="35.25" hidden="1" customHeight="1">
      <c r="A29" s="43">
        <v>17.100000000000001</v>
      </c>
      <c r="B29" s="44" t="s">
        <v>231</v>
      </c>
      <c r="C29" s="44" t="s">
        <v>122</v>
      </c>
      <c r="D29" s="45" t="s">
        <v>61</v>
      </c>
      <c r="E29" s="44" t="s">
        <v>85</v>
      </c>
      <c r="F29" s="44" t="s">
        <v>232</v>
      </c>
      <c r="G29" s="44" t="s">
        <v>233</v>
      </c>
      <c r="H29" s="44" t="s">
        <v>234</v>
      </c>
      <c r="I29" s="44" t="s">
        <v>257</v>
      </c>
      <c r="J29" s="44" t="s">
        <v>258</v>
      </c>
      <c r="K29" s="44" t="s">
        <v>259</v>
      </c>
      <c r="L29" s="44" t="s">
        <v>272</v>
      </c>
      <c r="M29" s="45">
        <v>0</v>
      </c>
      <c r="N29" s="46" t="s">
        <v>275</v>
      </c>
      <c r="O29" s="44" t="s">
        <v>276</v>
      </c>
      <c r="P29" s="44" t="s">
        <v>72</v>
      </c>
      <c r="Q29" s="44" t="s">
        <v>277</v>
      </c>
      <c r="R29" s="44" t="s">
        <v>138</v>
      </c>
      <c r="S29" s="46" t="s">
        <v>107</v>
      </c>
      <c r="T29" s="44" t="s">
        <v>76</v>
      </c>
      <c r="U29" s="125">
        <v>0</v>
      </c>
      <c r="V29" s="152">
        <v>0</v>
      </c>
      <c r="W29" s="152">
        <v>1</v>
      </c>
      <c r="X29" s="152">
        <v>0</v>
      </c>
      <c r="Y29" s="153">
        <v>1</v>
      </c>
      <c r="Z29" s="152" t="s">
        <v>83</v>
      </c>
      <c r="AA29" s="66" t="s">
        <v>83</v>
      </c>
      <c r="AB29" s="44" t="s">
        <v>270</v>
      </c>
      <c r="AC29" s="44" t="s">
        <v>242</v>
      </c>
      <c r="AD29" s="44" t="s">
        <v>271</v>
      </c>
      <c r="AE29" s="45" t="s">
        <v>83</v>
      </c>
      <c r="AF29" s="68" t="s">
        <v>83</v>
      </c>
      <c r="AG29" s="54" t="s">
        <v>270</v>
      </c>
      <c r="AH29" s="54" t="s">
        <v>242</v>
      </c>
      <c r="AI29" s="44" t="s">
        <v>271</v>
      </c>
      <c r="AJ29" s="45"/>
      <c r="AK29" s="68"/>
      <c r="AL29" s="69"/>
      <c r="AM29" s="44"/>
      <c r="AN29" s="44"/>
      <c r="AO29" s="45"/>
      <c r="AP29" s="45"/>
      <c r="AQ29" s="133"/>
      <c r="AR29" s="44"/>
      <c r="AS29" s="44"/>
      <c r="AT29" s="97" t="str">
        <f t="shared" si="2"/>
        <v>NA</v>
      </c>
      <c r="AU29" s="98" t="s">
        <v>83</v>
      </c>
      <c r="AV29" s="55" t="s">
        <v>82</v>
      </c>
      <c r="AW29" s="55" t="s">
        <v>82</v>
      </c>
      <c r="AX29" s="56" t="s">
        <v>83</v>
      </c>
      <c r="AY29" s="134" t="s">
        <v>247</v>
      </c>
      <c r="AZ29" s="154" t="s">
        <v>247</v>
      </c>
      <c r="BA29" s="154">
        <v>1</v>
      </c>
      <c r="BB29" s="99" t="s">
        <v>247</v>
      </c>
      <c r="BC29" s="99" t="s">
        <v>247</v>
      </c>
      <c r="BD29" s="87">
        <v>1</v>
      </c>
      <c r="BE29" s="95">
        <v>1</v>
      </c>
      <c r="BF29" s="121">
        <f t="shared" si="1"/>
        <v>1</v>
      </c>
      <c r="BG29" s="74"/>
      <c r="BH29" s="46"/>
      <c r="BI29" s="46"/>
      <c r="BJ29" s="46"/>
      <c r="BK29" s="75"/>
      <c r="BL29" s="44"/>
      <c r="BM29" s="65"/>
      <c r="BN29" s="65"/>
      <c r="BO29" s="65"/>
      <c r="BQ29" s="150"/>
    </row>
    <row r="30" spans="1:69" s="4" customFormat="1" ht="35.25" hidden="1" customHeight="1">
      <c r="A30" s="43">
        <v>18</v>
      </c>
      <c r="B30" s="44" t="s">
        <v>231</v>
      </c>
      <c r="C30" s="44" t="s">
        <v>122</v>
      </c>
      <c r="D30" s="45" t="s">
        <v>61</v>
      </c>
      <c r="E30" s="44" t="s">
        <v>85</v>
      </c>
      <c r="F30" s="44" t="s">
        <v>232</v>
      </c>
      <c r="G30" s="44" t="s">
        <v>233</v>
      </c>
      <c r="H30" s="44" t="s">
        <v>234</v>
      </c>
      <c r="I30" s="44" t="s">
        <v>235</v>
      </c>
      <c r="J30" s="44" t="s">
        <v>278</v>
      </c>
      <c r="K30" s="44" t="s">
        <v>87</v>
      </c>
      <c r="L30" s="44" t="s">
        <v>279</v>
      </c>
      <c r="M30" s="45">
        <v>0</v>
      </c>
      <c r="N30" s="46" t="s">
        <v>280</v>
      </c>
      <c r="O30" s="44" t="s">
        <v>281</v>
      </c>
      <c r="P30" s="44" t="s">
        <v>72</v>
      </c>
      <c r="Q30" s="44" t="s">
        <v>281</v>
      </c>
      <c r="R30" s="44" t="s">
        <v>138</v>
      </c>
      <c r="S30" s="46" t="s">
        <v>139</v>
      </c>
      <c r="T30" s="44" t="s">
        <v>76</v>
      </c>
      <c r="U30" s="125">
        <v>0</v>
      </c>
      <c r="V30" s="152">
        <v>0</v>
      </c>
      <c r="W30" s="152">
        <v>1</v>
      </c>
      <c r="X30" s="152">
        <v>1</v>
      </c>
      <c r="Y30" s="153">
        <v>2</v>
      </c>
      <c r="Z30" s="152">
        <v>0.56999999999999995</v>
      </c>
      <c r="AA30" s="66">
        <v>0.56999999999999995</v>
      </c>
      <c r="AB30" s="44" t="s">
        <v>282</v>
      </c>
      <c r="AC30" s="44" t="s">
        <v>242</v>
      </c>
      <c r="AD30" s="44" t="s">
        <v>283</v>
      </c>
      <c r="AE30" s="45">
        <v>0.86</v>
      </c>
      <c r="AF30" s="68">
        <v>0.86</v>
      </c>
      <c r="AG30" s="54" t="s">
        <v>284</v>
      </c>
      <c r="AH30" s="54" t="s">
        <v>242</v>
      </c>
      <c r="AI30" s="44" t="s">
        <v>285</v>
      </c>
      <c r="AJ30" s="45"/>
      <c r="AK30" s="68"/>
      <c r="AL30" s="54"/>
      <c r="AM30" s="44"/>
      <c r="AN30" s="44"/>
      <c r="AO30" s="45"/>
      <c r="AP30" s="68"/>
      <c r="AQ30" s="54"/>
      <c r="AR30" s="44"/>
      <c r="AS30" s="44"/>
      <c r="AT30" s="97">
        <v>0.56999999999999995</v>
      </c>
      <c r="AU30" s="98">
        <v>0.56999999999999995</v>
      </c>
      <c r="AV30" s="45">
        <v>0.56999999999999995</v>
      </c>
      <c r="AW30" s="45">
        <v>0.56999999999999995</v>
      </c>
      <c r="AX30" s="56">
        <f t="shared" si="0"/>
        <v>1</v>
      </c>
      <c r="AY30" s="134" t="s">
        <v>247</v>
      </c>
      <c r="AZ30" s="154" t="s">
        <v>247</v>
      </c>
      <c r="BA30" s="154">
        <v>0.43</v>
      </c>
      <c r="BB30" s="99" t="s">
        <v>247</v>
      </c>
      <c r="BC30" s="99" t="s">
        <v>247</v>
      </c>
      <c r="BD30" s="87">
        <v>0.43</v>
      </c>
      <c r="BE30" s="95">
        <v>1</v>
      </c>
      <c r="BF30" s="121">
        <f t="shared" si="1"/>
        <v>0.5</v>
      </c>
      <c r="BG30" s="74"/>
      <c r="BH30" s="46"/>
      <c r="BI30" s="46"/>
      <c r="BJ30" s="46"/>
      <c r="BK30" s="75"/>
      <c r="BL30" s="44"/>
      <c r="BM30" s="65"/>
      <c r="BN30" s="65"/>
      <c r="BO30" s="65"/>
      <c r="BQ30" s="150"/>
    </row>
    <row r="31" spans="1:69" s="4" customFormat="1" ht="35.25" hidden="1" customHeight="1">
      <c r="A31" s="43">
        <v>19</v>
      </c>
      <c r="B31" s="44" t="s">
        <v>231</v>
      </c>
      <c r="C31" s="44" t="s">
        <v>122</v>
      </c>
      <c r="D31" s="45" t="s">
        <v>61</v>
      </c>
      <c r="E31" s="44" t="s">
        <v>85</v>
      </c>
      <c r="F31" s="44" t="s">
        <v>232</v>
      </c>
      <c r="G31" s="44" t="s">
        <v>233</v>
      </c>
      <c r="H31" s="44" t="s">
        <v>234</v>
      </c>
      <c r="I31" s="44" t="s">
        <v>235</v>
      </c>
      <c r="J31" s="44" t="s">
        <v>278</v>
      </c>
      <c r="K31" s="44" t="s">
        <v>87</v>
      </c>
      <c r="L31" s="44" t="s">
        <v>286</v>
      </c>
      <c r="M31" s="45">
        <v>0</v>
      </c>
      <c r="N31" s="46" t="s">
        <v>287</v>
      </c>
      <c r="O31" s="44" t="s">
        <v>288</v>
      </c>
      <c r="P31" s="44" t="s">
        <v>72</v>
      </c>
      <c r="Q31" s="44" t="s">
        <v>289</v>
      </c>
      <c r="R31" s="44" t="s">
        <v>138</v>
      </c>
      <c r="S31" s="46" t="s">
        <v>107</v>
      </c>
      <c r="T31" s="44" t="s">
        <v>108</v>
      </c>
      <c r="U31" s="125">
        <v>0</v>
      </c>
      <c r="V31" s="152">
        <v>0</v>
      </c>
      <c r="W31" s="152">
        <v>1</v>
      </c>
      <c r="X31" s="152">
        <v>0</v>
      </c>
      <c r="Y31" s="153">
        <v>1</v>
      </c>
      <c r="Z31" s="119" t="s">
        <v>135</v>
      </c>
      <c r="AA31" s="119" t="s">
        <v>135</v>
      </c>
      <c r="AB31" s="44" t="s">
        <v>290</v>
      </c>
      <c r="AC31" s="44" t="s">
        <v>242</v>
      </c>
      <c r="AD31" s="44" t="s">
        <v>291</v>
      </c>
      <c r="AE31" s="45" t="s">
        <v>83</v>
      </c>
      <c r="AF31" s="103" t="s">
        <v>83</v>
      </c>
      <c r="AG31" s="54" t="s">
        <v>290</v>
      </c>
      <c r="AH31" s="54" t="s">
        <v>242</v>
      </c>
      <c r="AI31" s="44" t="s">
        <v>292</v>
      </c>
      <c r="AJ31" s="45"/>
      <c r="AK31" s="45"/>
      <c r="AL31" s="54"/>
      <c r="AM31" s="44"/>
      <c r="AN31" s="44"/>
      <c r="AO31" s="45"/>
      <c r="AP31" s="45"/>
      <c r="AQ31" s="54"/>
      <c r="AR31" s="44"/>
      <c r="AS31" s="44"/>
      <c r="AT31" s="119" t="s">
        <v>135</v>
      </c>
      <c r="AU31" s="119" t="s">
        <v>135</v>
      </c>
      <c r="AV31" s="45">
        <v>0.6</v>
      </c>
      <c r="AW31" s="45">
        <v>0.3</v>
      </c>
      <c r="AX31" s="56">
        <f t="shared" si="0"/>
        <v>0.5</v>
      </c>
      <c r="AY31" s="134" t="s">
        <v>247</v>
      </c>
      <c r="AZ31" s="71" t="s">
        <v>247</v>
      </c>
      <c r="BA31" s="71">
        <v>0.4</v>
      </c>
      <c r="BB31" s="134" t="s">
        <v>247</v>
      </c>
      <c r="BC31" s="134" t="s">
        <v>293</v>
      </c>
      <c r="BD31" s="87">
        <v>0.4</v>
      </c>
      <c r="BE31" s="95">
        <v>0.7</v>
      </c>
      <c r="BF31" s="121">
        <f t="shared" si="1"/>
        <v>0.7</v>
      </c>
      <c r="BG31" s="74"/>
      <c r="BH31" s="46"/>
      <c r="BI31" s="46"/>
      <c r="BJ31" s="46"/>
      <c r="BK31" s="75"/>
      <c r="BL31" s="44"/>
      <c r="BM31" s="65"/>
      <c r="BN31" s="65"/>
      <c r="BO31" s="65"/>
      <c r="BQ31" s="150"/>
    </row>
    <row r="32" spans="1:69" s="4" customFormat="1" ht="35.25" hidden="1" customHeight="1">
      <c r="A32" s="43">
        <v>20</v>
      </c>
      <c r="B32" s="44" t="s">
        <v>231</v>
      </c>
      <c r="C32" s="44" t="s">
        <v>122</v>
      </c>
      <c r="D32" s="45" t="s">
        <v>61</v>
      </c>
      <c r="E32" s="44" t="s">
        <v>85</v>
      </c>
      <c r="F32" s="44" t="s">
        <v>232</v>
      </c>
      <c r="G32" s="44" t="s">
        <v>233</v>
      </c>
      <c r="H32" s="44" t="s">
        <v>234</v>
      </c>
      <c r="I32" s="44" t="s">
        <v>294</v>
      </c>
      <c r="J32" s="44" t="s">
        <v>295</v>
      </c>
      <c r="K32" s="44" t="s">
        <v>112</v>
      </c>
      <c r="L32" s="44" t="s">
        <v>296</v>
      </c>
      <c r="M32" s="47">
        <v>0.9</v>
      </c>
      <c r="N32" s="46" t="s">
        <v>297</v>
      </c>
      <c r="O32" s="44" t="s">
        <v>298</v>
      </c>
      <c r="P32" s="44" t="s">
        <v>72</v>
      </c>
      <c r="Q32" s="44" t="s">
        <v>299</v>
      </c>
      <c r="R32" s="44" t="s">
        <v>74</v>
      </c>
      <c r="S32" s="46" t="s">
        <v>107</v>
      </c>
      <c r="T32" s="44" t="s">
        <v>188</v>
      </c>
      <c r="U32" s="47">
        <v>0.95</v>
      </c>
      <c r="V32" s="47">
        <v>0.95</v>
      </c>
      <c r="W32" s="47">
        <v>0.95</v>
      </c>
      <c r="X32" s="47">
        <v>0.95</v>
      </c>
      <c r="Y32" s="155">
        <v>0.95</v>
      </c>
      <c r="Z32" s="49">
        <v>1.25</v>
      </c>
      <c r="AA32" s="50">
        <f>+Z32/X32</f>
        <v>1.3157894736842106</v>
      </c>
      <c r="AB32" s="156" t="s">
        <v>300</v>
      </c>
      <c r="AC32" s="44" t="s">
        <v>242</v>
      </c>
      <c r="AD32" s="44" t="s">
        <v>301</v>
      </c>
      <c r="AE32" s="68">
        <v>0.56999999999999995</v>
      </c>
      <c r="AF32" s="68">
        <v>0.56999999999999995</v>
      </c>
      <c r="AG32" s="54" t="s">
        <v>302</v>
      </c>
      <c r="AH32" s="54" t="s">
        <v>242</v>
      </c>
      <c r="AI32" s="44" t="s">
        <v>303</v>
      </c>
      <c r="AJ32" s="68"/>
      <c r="AK32" s="68"/>
      <c r="AL32" s="54"/>
      <c r="AM32" s="44"/>
      <c r="AN32" s="44"/>
      <c r="AO32" s="68"/>
      <c r="AP32" s="105"/>
      <c r="AQ32" s="54"/>
      <c r="AR32" s="44"/>
      <c r="AS32" s="44"/>
      <c r="AT32" s="98">
        <f>Z32</f>
        <v>1.25</v>
      </c>
      <c r="AU32" s="139">
        <f>AT32/X32</f>
        <v>1.3157894736842106</v>
      </c>
      <c r="AV32" s="55" t="s">
        <v>82</v>
      </c>
      <c r="AW32" s="55" t="s">
        <v>82</v>
      </c>
      <c r="AX32" s="56" t="s">
        <v>83</v>
      </c>
      <c r="AY32" s="157">
        <v>1.1399999999999999</v>
      </c>
      <c r="AZ32" s="158">
        <v>1.1100000000000001</v>
      </c>
      <c r="BA32" s="158">
        <v>0.96750000000000003</v>
      </c>
      <c r="BB32" s="59">
        <v>1.2</v>
      </c>
      <c r="BC32" s="59">
        <v>1.1544736842105263</v>
      </c>
      <c r="BD32" s="59">
        <v>1.0184210526315791</v>
      </c>
      <c r="BE32" s="88">
        <f>+AT32</f>
        <v>1.25</v>
      </c>
      <c r="BF32" s="159">
        <f t="shared" si="1"/>
        <v>1.3157894736842106</v>
      </c>
      <c r="BG32" s="74"/>
      <c r="BH32" s="46"/>
      <c r="BI32" s="46"/>
      <c r="BJ32" s="46"/>
      <c r="BK32" s="75"/>
      <c r="BL32" s="44"/>
      <c r="BM32" s="65"/>
      <c r="BN32" s="65"/>
      <c r="BO32" s="65"/>
      <c r="BQ32" s="150"/>
    </row>
    <row r="33" spans="1:69" s="4" customFormat="1" ht="35.25" hidden="1" customHeight="1">
      <c r="A33" s="43">
        <v>20.100000000000001</v>
      </c>
      <c r="B33" s="44" t="s">
        <v>231</v>
      </c>
      <c r="C33" s="44" t="s">
        <v>122</v>
      </c>
      <c r="D33" s="45" t="s">
        <v>61</v>
      </c>
      <c r="E33" s="44" t="s">
        <v>85</v>
      </c>
      <c r="F33" s="44" t="s">
        <v>232</v>
      </c>
      <c r="G33" s="44" t="s">
        <v>233</v>
      </c>
      <c r="H33" s="44" t="s">
        <v>234</v>
      </c>
      <c r="I33" s="44" t="s">
        <v>294</v>
      </c>
      <c r="J33" s="44" t="s">
        <v>295</v>
      </c>
      <c r="K33" s="44" t="s">
        <v>112</v>
      </c>
      <c r="L33" s="44" t="s">
        <v>296</v>
      </c>
      <c r="M33" s="47"/>
      <c r="N33" s="46" t="s">
        <v>304</v>
      </c>
      <c r="O33" s="44" t="s">
        <v>305</v>
      </c>
      <c r="P33" s="44" t="s">
        <v>72</v>
      </c>
      <c r="Q33" s="44" t="s">
        <v>306</v>
      </c>
      <c r="R33" s="44" t="s">
        <v>74</v>
      </c>
      <c r="S33" s="46" t="s">
        <v>107</v>
      </c>
      <c r="T33" s="44" t="s">
        <v>76</v>
      </c>
      <c r="U33" s="68">
        <v>0.6</v>
      </c>
      <c r="V33" s="47">
        <v>0.6</v>
      </c>
      <c r="W33" s="68">
        <v>0.8</v>
      </c>
      <c r="X33" s="68">
        <v>0.8</v>
      </c>
      <c r="Y33" s="85">
        <v>0.8</v>
      </c>
      <c r="Z33" s="47">
        <v>0.79</v>
      </c>
      <c r="AA33" s="66">
        <f>79%/80%</f>
        <v>0.98750000000000004</v>
      </c>
      <c r="AB33" s="156" t="s">
        <v>307</v>
      </c>
      <c r="AC33" s="44" t="s">
        <v>242</v>
      </c>
      <c r="AD33" s="44" t="s">
        <v>308</v>
      </c>
      <c r="AE33" s="68">
        <v>0.4</v>
      </c>
      <c r="AF33" s="68">
        <v>0.4</v>
      </c>
      <c r="AG33" s="54" t="s">
        <v>309</v>
      </c>
      <c r="AH33" s="54" t="s">
        <v>242</v>
      </c>
      <c r="AI33" s="44" t="s">
        <v>310</v>
      </c>
      <c r="AJ33" s="68"/>
      <c r="AK33" s="68"/>
      <c r="AL33" s="54"/>
      <c r="AM33" s="44"/>
      <c r="AN33" s="44"/>
      <c r="AO33" s="68"/>
      <c r="AP33" s="105"/>
      <c r="AQ33" s="54"/>
      <c r="AR33" s="44"/>
      <c r="AS33" s="44"/>
      <c r="AT33" s="47">
        <v>0.79</v>
      </c>
      <c r="AU33" s="137">
        <f>79%/80%</f>
        <v>0.98750000000000004</v>
      </c>
      <c r="AV33" s="55" t="s">
        <v>82</v>
      </c>
      <c r="AW33" s="55" t="s">
        <v>82</v>
      </c>
      <c r="AX33" s="56" t="s">
        <v>83</v>
      </c>
      <c r="AY33" s="157">
        <v>0.59</v>
      </c>
      <c r="AZ33" s="108">
        <v>0.78</v>
      </c>
      <c r="BA33" s="108">
        <v>0.83333333333333337</v>
      </c>
      <c r="BB33" s="160">
        <v>0.98329999999999995</v>
      </c>
      <c r="BC33" s="160">
        <v>0.97499999999999998</v>
      </c>
      <c r="BD33" s="59">
        <v>1.0416666666666667</v>
      </c>
      <c r="BE33" s="88">
        <f>+AT33</f>
        <v>0.79</v>
      </c>
      <c r="BF33" s="159">
        <f t="shared" si="1"/>
        <v>0.98750000000000004</v>
      </c>
      <c r="BG33" s="74"/>
      <c r="BH33" s="46"/>
      <c r="BI33" s="46"/>
      <c r="BJ33" s="46"/>
      <c r="BK33" s="75"/>
      <c r="BL33" s="44"/>
      <c r="BM33" s="65"/>
      <c r="BN33" s="65"/>
      <c r="BO33" s="65"/>
      <c r="BQ33" s="150"/>
    </row>
    <row r="34" spans="1:69" s="4" customFormat="1" ht="35.25" hidden="1" customHeight="1">
      <c r="A34" s="43">
        <v>21</v>
      </c>
      <c r="B34" s="44" t="s">
        <v>311</v>
      </c>
      <c r="C34" s="44" t="s">
        <v>312</v>
      </c>
      <c r="D34" s="45" t="s">
        <v>61</v>
      </c>
      <c r="E34" s="44" t="s">
        <v>62</v>
      </c>
      <c r="F34" s="44" t="s">
        <v>63</v>
      </c>
      <c r="G34" s="44" t="s">
        <v>64</v>
      </c>
      <c r="H34" s="44" t="s">
        <v>65</v>
      </c>
      <c r="I34" s="44" t="s">
        <v>123</v>
      </c>
      <c r="J34" s="44" t="s">
        <v>124</v>
      </c>
      <c r="K34" s="44" t="s">
        <v>87</v>
      </c>
      <c r="L34" s="44" t="s">
        <v>313</v>
      </c>
      <c r="M34" s="47">
        <v>1</v>
      </c>
      <c r="N34" s="46" t="s">
        <v>314</v>
      </c>
      <c r="O34" s="44" t="s">
        <v>315</v>
      </c>
      <c r="P34" s="44" t="s">
        <v>117</v>
      </c>
      <c r="Q34" s="44" t="s">
        <v>316</v>
      </c>
      <c r="R34" s="44" t="s">
        <v>74</v>
      </c>
      <c r="S34" s="46" t="s">
        <v>107</v>
      </c>
      <c r="T34" s="44" t="s">
        <v>108</v>
      </c>
      <c r="U34" s="47">
        <v>1</v>
      </c>
      <c r="V34" s="47">
        <v>1</v>
      </c>
      <c r="W34" s="47">
        <v>1</v>
      </c>
      <c r="X34" s="47">
        <v>1</v>
      </c>
      <c r="Y34" s="48">
        <v>1</v>
      </c>
      <c r="Z34" s="105">
        <v>1</v>
      </c>
      <c r="AA34" s="86">
        <v>1</v>
      </c>
      <c r="AB34" s="44" t="s">
        <v>317</v>
      </c>
      <c r="AC34" s="44" t="s">
        <v>318</v>
      </c>
      <c r="AD34" s="44" t="s">
        <v>319</v>
      </c>
      <c r="AE34" s="68">
        <v>1</v>
      </c>
      <c r="AF34" s="68">
        <v>1</v>
      </c>
      <c r="AG34" s="54" t="s">
        <v>317</v>
      </c>
      <c r="AH34" s="54" t="s">
        <v>318</v>
      </c>
      <c r="AI34" s="44" t="s">
        <v>320</v>
      </c>
      <c r="AJ34" s="68">
        <v>1</v>
      </c>
      <c r="AK34" s="68"/>
      <c r="AL34" s="54"/>
      <c r="AM34" s="44"/>
      <c r="AN34" s="44"/>
      <c r="AO34" s="54"/>
      <c r="AP34" s="54"/>
      <c r="AQ34" s="54"/>
      <c r="AR34" s="44"/>
      <c r="AS34" s="44"/>
      <c r="AT34" s="105">
        <v>1</v>
      </c>
      <c r="AU34" s="86">
        <v>1</v>
      </c>
      <c r="AV34" s="55" t="s">
        <v>82</v>
      </c>
      <c r="AW34" s="55" t="s">
        <v>82</v>
      </c>
      <c r="AX34" s="56" t="s">
        <v>83</v>
      </c>
      <c r="AY34" s="161">
        <v>1</v>
      </c>
      <c r="AZ34" s="161">
        <v>1</v>
      </c>
      <c r="BA34" s="161">
        <v>1</v>
      </c>
      <c r="BB34" s="86">
        <v>1</v>
      </c>
      <c r="BC34" s="59">
        <v>1</v>
      </c>
      <c r="BD34" s="59">
        <v>1</v>
      </c>
      <c r="BE34" s="132">
        <v>1</v>
      </c>
      <c r="BF34" s="89">
        <f t="shared" si="1"/>
        <v>1</v>
      </c>
      <c r="BG34" s="74"/>
      <c r="BH34" s="46"/>
      <c r="BI34" s="46"/>
      <c r="BJ34" s="46"/>
      <c r="BK34" s="75"/>
      <c r="BL34" s="44"/>
      <c r="BM34" s="65"/>
      <c r="BN34" s="65"/>
      <c r="BO34" s="65"/>
      <c r="BQ34" s="150">
        <v>5</v>
      </c>
    </row>
    <row r="35" spans="1:69" s="4" customFormat="1" ht="35.25" hidden="1" customHeight="1">
      <c r="A35" s="43">
        <v>21.1</v>
      </c>
      <c r="B35" s="44" t="s">
        <v>311</v>
      </c>
      <c r="C35" s="44" t="s">
        <v>312</v>
      </c>
      <c r="D35" s="45" t="s">
        <v>61</v>
      </c>
      <c r="E35" s="44" t="s">
        <v>85</v>
      </c>
      <c r="F35" s="44" t="s">
        <v>63</v>
      </c>
      <c r="G35" s="44" t="s">
        <v>64</v>
      </c>
      <c r="H35" s="44" t="s">
        <v>65</v>
      </c>
      <c r="I35" s="44" t="s">
        <v>123</v>
      </c>
      <c r="J35" s="44" t="s">
        <v>124</v>
      </c>
      <c r="K35" s="44" t="s">
        <v>87</v>
      </c>
      <c r="L35" s="44" t="s">
        <v>313</v>
      </c>
      <c r="M35" s="47">
        <v>0.97</v>
      </c>
      <c r="N35" s="46" t="s">
        <v>314</v>
      </c>
      <c r="O35" s="44" t="s">
        <v>321</v>
      </c>
      <c r="P35" s="44" t="s">
        <v>117</v>
      </c>
      <c r="Q35" s="44" t="s">
        <v>322</v>
      </c>
      <c r="R35" s="44" t="s">
        <v>74</v>
      </c>
      <c r="S35" s="46" t="s">
        <v>107</v>
      </c>
      <c r="T35" s="44" t="s">
        <v>323</v>
      </c>
      <c r="U35" s="47">
        <v>0.97</v>
      </c>
      <c r="V35" s="47">
        <v>0.97</v>
      </c>
      <c r="W35" s="47">
        <v>0.97</v>
      </c>
      <c r="X35" s="47">
        <v>0.97</v>
      </c>
      <c r="Y35" s="48">
        <v>0.97</v>
      </c>
      <c r="Z35" s="162"/>
      <c r="AA35" s="86"/>
      <c r="AB35" s="44" t="s">
        <v>324</v>
      </c>
      <c r="AC35" s="44" t="s">
        <v>318</v>
      </c>
      <c r="AD35" s="44" t="s">
        <v>325</v>
      </c>
      <c r="AE35" s="68">
        <v>1</v>
      </c>
      <c r="AF35" s="68">
        <f>AE35/X35</f>
        <v>1.0309278350515465</v>
      </c>
      <c r="AG35" s="54" t="s">
        <v>326</v>
      </c>
      <c r="AH35" s="54" t="s">
        <v>318</v>
      </c>
      <c r="AI35" s="44" t="s">
        <v>327</v>
      </c>
      <c r="AJ35" s="68">
        <v>1</v>
      </c>
      <c r="AK35" s="68"/>
      <c r="AL35" s="54"/>
      <c r="AM35" s="44"/>
      <c r="AN35" s="44"/>
      <c r="AO35" s="44"/>
      <c r="AP35" s="44"/>
      <c r="AQ35" s="54"/>
      <c r="AR35" s="44"/>
      <c r="AS35" s="44"/>
      <c r="AT35" s="68">
        <v>1</v>
      </c>
      <c r="AU35" s="68">
        <v>1</v>
      </c>
      <c r="AV35" s="55" t="s">
        <v>82</v>
      </c>
      <c r="AW35" s="55" t="s">
        <v>82</v>
      </c>
      <c r="AX35" s="56" t="s">
        <v>83</v>
      </c>
      <c r="AY35" s="161">
        <v>0.99</v>
      </c>
      <c r="AZ35" s="161">
        <v>0.99</v>
      </c>
      <c r="BA35" s="161">
        <v>0.99</v>
      </c>
      <c r="BB35" s="86">
        <v>1.0206185567010309</v>
      </c>
      <c r="BC35" s="86">
        <v>1.0206185567010309</v>
      </c>
      <c r="BD35" s="86">
        <v>1.0206185567010309</v>
      </c>
      <c r="BE35" s="132">
        <v>1</v>
      </c>
      <c r="BF35" s="89">
        <f t="shared" si="1"/>
        <v>1.0309278350515465</v>
      </c>
      <c r="BG35" s="74"/>
      <c r="BH35" s="46"/>
      <c r="BI35" s="46"/>
      <c r="BJ35" s="46"/>
      <c r="BK35" s="75"/>
      <c r="BL35" s="44"/>
      <c r="BM35" s="65"/>
      <c r="BN35" s="65"/>
      <c r="BO35" s="65"/>
      <c r="BQ35" s="150">
        <v>4</v>
      </c>
    </row>
    <row r="36" spans="1:69" s="4" customFormat="1" ht="35.25" hidden="1" customHeight="1">
      <c r="A36" s="43">
        <v>21.2</v>
      </c>
      <c r="B36" s="44" t="s">
        <v>311</v>
      </c>
      <c r="C36" s="44" t="s">
        <v>312</v>
      </c>
      <c r="D36" s="45" t="s">
        <v>61</v>
      </c>
      <c r="E36" s="44" t="s">
        <v>85</v>
      </c>
      <c r="F36" s="44" t="s">
        <v>63</v>
      </c>
      <c r="G36" s="44" t="s">
        <v>64</v>
      </c>
      <c r="H36" s="44" t="s">
        <v>65</v>
      </c>
      <c r="I36" s="44" t="s">
        <v>123</v>
      </c>
      <c r="J36" s="44" t="s">
        <v>124</v>
      </c>
      <c r="K36" s="44" t="s">
        <v>87</v>
      </c>
      <c r="L36" s="44" t="s">
        <v>313</v>
      </c>
      <c r="M36" s="47">
        <v>0.95</v>
      </c>
      <c r="N36" s="46" t="s">
        <v>314</v>
      </c>
      <c r="O36" s="44" t="s">
        <v>328</v>
      </c>
      <c r="P36" s="44" t="s">
        <v>117</v>
      </c>
      <c r="Q36" s="44" t="s">
        <v>329</v>
      </c>
      <c r="R36" s="44" t="s">
        <v>74</v>
      </c>
      <c r="S36" s="46" t="s">
        <v>330</v>
      </c>
      <c r="T36" s="44" t="s">
        <v>108</v>
      </c>
      <c r="U36" s="47">
        <v>0.95</v>
      </c>
      <c r="V36" s="47">
        <v>0.96</v>
      </c>
      <c r="W36" s="47">
        <v>0.97</v>
      </c>
      <c r="X36" s="47">
        <v>0.98</v>
      </c>
      <c r="Y36" s="48">
        <v>0.98</v>
      </c>
      <c r="Z36" s="163"/>
      <c r="AA36" s="86"/>
      <c r="AB36" s="44" t="s">
        <v>331</v>
      </c>
      <c r="AC36" s="44" t="s">
        <v>318</v>
      </c>
      <c r="AD36" s="44" t="s">
        <v>332</v>
      </c>
      <c r="AE36" s="45"/>
      <c r="AF36" s="68"/>
      <c r="AG36" s="54" t="s">
        <v>331</v>
      </c>
      <c r="AH36" s="54" t="s">
        <v>318</v>
      </c>
      <c r="AI36" s="44" t="s">
        <v>333</v>
      </c>
      <c r="AJ36" s="45"/>
      <c r="AK36" s="45"/>
      <c r="AL36" s="54"/>
      <c r="AM36" s="44"/>
      <c r="AN36" s="44"/>
      <c r="AO36" s="54"/>
      <c r="AP36" s="70"/>
      <c r="AQ36" s="54"/>
      <c r="AR36" s="44"/>
      <c r="AS36" s="44"/>
      <c r="AT36" s="119"/>
      <c r="AU36" s="98"/>
      <c r="AV36" s="55" t="s">
        <v>82</v>
      </c>
      <c r="AW36" s="55" t="s">
        <v>82</v>
      </c>
      <c r="AX36" s="56" t="s">
        <v>83</v>
      </c>
      <c r="AY36" s="161">
        <v>0.98</v>
      </c>
      <c r="AZ36" s="164">
        <v>0.98</v>
      </c>
      <c r="BA36" s="164">
        <v>0.97</v>
      </c>
      <c r="BB36" s="86">
        <v>1.0315789473684212</v>
      </c>
      <c r="BC36" s="59">
        <v>1.0208333333333333</v>
      </c>
      <c r="BD36" s="59">
        <v>0.98899999999999999</v>
      </c>
      <c r="BE36" s="132">
        <v>0.97</v>
      </c>
      <c r="BF36" s="89">
        <f t="shared" si="1"/>
        <v>0.98979591836734693</v>
      </c>
      <c r="BG36" s="74"/>
      <c r="BH36" s="46"/>
      <c r="BI36" s="46"/>
      <c r="BJ36" s="46"/>
      <c r="BK36" s="75"/>
      <c r="BL36" s="44"/>
      <c r="BM36" s="65"/>
      <c r="BN36" s="65"/>
      <c r="BO36" s="65"/>
      <c r="BQ36" s="150">
        <v>6</v>
      </c>
    </row>
    <row r="37" spans="1:69" s="4" customFormat="1" ht="35.25" hidden="1" customHeight="1">
      <c r="A37" s="43">
        <v>22</v>
      </c>
      <c r="B37" s="44" t="s">
        <v>311</v>
      </c>
      <c r="C37" s="44" t="s">
        <v>312</v>
      </c>
      <c r="D37" s="45" t="s">
        <v>61</v>
      </c>
      <c r="E37" s="44" t="s">
        <v>85</v>
      </c>
      <c r="F37" s="44" t="s">
        <v>63</v>
      </c>
      <c r="G37" s="44" t="s">
        <v>64</v>
      </c>
      <c r="H37" s="44" t="s">
        <v>65</v>
      </c>
      <c r="I37" s="44" t="s">
        <v>123</v>
      </c>
      <c r="J37" s="44" t="s">
        <v>124</v>
      </c>
      <c r="K37" s="44" t="s">
        <v>87</v>
      </c>
      <c r="L37" s="44" t="s">
        <v>334</v>
      </c>
      <c r="M37" s="45">
        <v>4</v>
      </c>
      <c r="N37" s="46" t="s">
        <v>335</v>
      </c>
      <c r="O37" s="44" t="s">
        <v>336</v>
      </c>
      <c r="P37" s="44" t="s">
        <v>117</v>
      </c>
      <c r="Q37" s="44" t="s">
        <v>337</v>
      </c>
      <c r="R37" s="44" t="s">
        <v>338</v>
      </c>
      <c r="S37" s="46" t="s">
        <v>330</v>
      </c>
      <c r="T37" s="44" t="s">
        <v>323</v>
      </c>
      <c r="U37" s="90">
        <v>4</v>
      </c>
      <c r="V37" s="90">
        <v>4</v>
      </c>
      <c r="W37" s="90">
        <v>5</v>
      </c>
      <c r="X37" s="90">
        <v>5</v>
      </c>
      <c r="Y37" s="91">
        <v>5</v>
      </c>
      <c r="Z37" s="92"/>
      <c r="AA37" s="86"/>
      <c r="AB37" s="44" t="s">
        <v>339</v>
      </c>
      <c r="AC37" s="44" t="s">
        <v>340</v>
      </c>
      <c r="AD37" s="44" t="s">
        <v>325</v>
      </c>
      <c r="AE37" s="45">
        <v>6.1</v>
      </c>
      <c r="AF37" s="116">
        <f>AE37/X37</f>
        <v>1.22</v>
      </c>
      <c r="AG37" s="54" t="s">
        <v>341</v>
      </c>
      <c r="AH37" s="54" t="s">
        <v>340</v>
      </c>
      <c r="AI37" s="44" t="s">
        <v>327</v>
      </c>
      <c r="AJ37" s="68">
        <v>1.23</v>
      </c>
      <c r="AK37" s="68"/>
      <c r="AL37" s="54"/>
      <c r="AM37" s="44"/>
      <c r="AN37" s="44"/>
      <c r="AO37" s="44"/>
      <c r="AP37" s="54"/>
      <c r="AQ37" s="54"/>
      <c r="AR37" s="44"/>
      <c r="AS37" s="44"/>
      <c r="AT37" s="45">
        <v>6.1</v>
      </c>
      <c r="AU37" s="116">
        <f>AT37/X37</f>
        <v>1.22</v>
      </c>
      <c r="AV37" s="55" t="s">
        <v>82</v>
      </c>
      <c r="AW37" s="55" t="s">
        <v>82</v>
      </c>
      <c r="AX37" s="56" t="s">
        <v>83</v>
      </c>
      <c r="AY37" s="130" t="s">
        <v>342</v>
      </c>
      <c r="AZ37" s="165">
        <v>7.4</v>
      </c>
      <c r="BA37" s="165">
        <v>6.1</v>
      </c>
      <c r="BB37" s="86">
        <v>1.825</v>
      </c>
      <c r="BC37" s="59">
        <v>1.315625</v>
      </c>
      <c r="BD37" s="59">
        <v>1.22</v>
      </c>
      <c r="BE37" s="165">
        <v>6.1</v>
      </c>
      <c r="BF37" s="89">
        <f t="shared" si="1"/>
        <v>1.22</v>
      </c>
      <c r="BG37" s="74"/>
      <c r="BH37" s="46"/>
      <c r="BI37" s="46"/>
      <c r="BJ37" s="46"/>
      <c r="BK37" s="75"/>
      <c r="BL37" s="44"/>
      <c r="BM37" s="65"/>
      <c r="BN37" s="65"/>
      <c r="BO37" s="65"/>
      <c r="BQ37" s="150">
        <v>2</v>
      </c>
    </row>
    <row r="38" spans="1:69" s="4" customFormat="1" ht="35.25" hidden="1" customHeight="1">
      <c r="A38" s="43">
        <v>22.1</v>
      </c>
      <c r="B38" s="44" t="s">
        <v>311</v>
      </c>
      <c r="C38" s="44" t="s">
        <v>312</v>
      </c>
      <c r="D38" s="45" t="s">
        <v>61</v>
      </c>
      <c r="E38" s="44" t="s">
        <v>85</v>
      </c>
      <c r="F38" s="44" t="s">
        <v>63</v>
      </c>
      <c r="G38" s="44" t="s">
        <v>64</v>
      </c>
      <c r="H38" s="44" t="s">
        <v>65</v>
      </c>
      <c r="I38" s="44" t="s">
        <v>123</v>
      </c>
      <c r="J38" s="44" t="s">
        <v>124</v>
      </c>
      <c r="K38" s="44" t="s">
        <v>87</v>
      </c>
      <c r="L38" s="44" t="s">
        <v>334</v>
      </c>
      <c r="M38" s="90">
        <v>1.1000000000000001</v>
      </c>
      <c r="N38" s="46" t="s">
        <v>335</v>
      </c>
      <c r="O38" s="44" t="s">
        <v>343</v>
      </c>
      <c r="P38" s="44" t="s">
        <v>117</v>
      </c>
      <c r="Q38" s="44" t="s">
        <v>344</v>
      </c>
      <c r="R38" s="44" t="s">
        <v>338</v>
      </c>
      <c r="S38" s="46" t="s">
        <v>107</v>
      </c>
      <c r="T38" s="44" t="s">
        <v>108</v>
      </c>
      <c r="U38" s="90">
        <v>1</v>
      </c>
      <c r="V38" s="90">
        <v>1</v>
      </c>
      <c r="W38" s="90">
        <v>1</v>
      </c>
      <c r="X38" s="90">
        <v>1</v>
      </c>
      <c r="Y38" s="91">
        <v>1</v>
      </c>
      <c r="Z38" s="90"/>
      <c r="AA38" s="86"/>
      <c r="AB38" s="44" t="s">
        <v>345</v>
      </c>
      <c r="AC38" s="44" t="s">
        <v>346</v>
      </c>
      <c r="AD38" s="44" t="s">
        <v>347</v>
      </c>
      <c r="AE38" s="45"/>
      <c r="AF38" s="45"/>
      <c r="AG38" s="54" t="s">
        <v>348</v>
      </c>
      <c r="AH38" s="54" t="s">
        <v>349</v>
      </c>
      <c r="AI38" s="44" t="s">
        <v>333</v>
      </c>
      <c r="AJ38" s="45"/>
      <c r="AK38" s="45"/>
      <c r="AL38" s="54"/>
      <c r="AM38" s="44"/>
      <c r="AN38" s="44"/>
      <c r="AO38" s="44"/>
      <c r="AP38" s="54"/>
      <c r="AQ38" s="54"/>
      <c r="AR38" s="44"/>
      <c r="AS38" s="44"/>
      <c r="AT38" s="166"/>
      <c r="AU38" s="98"/>
      <c r="AV38" s="55" t="s">
        <v>82</v>
      </c>
      <c r="AW38" s="55" t="s">
        <v>82</v>
      </c>
      <c r="AX38" s="56" t="s">
        <v>83</v>
      </c>
      <c r="AY38" s="130" t="s">
        <v>350</v>
      </c>
      <c r="AZ38" s="130" t="s">
        <v>350</v>
      </c>
      <c r="BA38" s="167">
        <v>1.07</v>
      </c>
      <c r="BB38" s="86">
        <v>1.1000000000000001</v>
      </c>
      <c r="BC38" s="59">
        <v>1.1000000000000001</v>
      </c>
      <c r="BD38" s="59">
        <v>1.07</v>
      </c>
      <c r="BE38" s="167">
        <v>1.07</v>
      </c>
      <c r="BF38" s="89">
        <f t="shared" si="1"/>
        <v>1.07</v>
      </c>
      <c r="BG38" s="74"/>
      <c r="BH38" s="46"/>
      <c r="BI38" s="46"/>
      <c r="BJ38" s="46"/>
      <c r="BK38" s="75"/>
      <c r="BL38" s="44"/>
      <c r="BM38" s="65"/>
      <c r="BN38" s="65"/>
      <c r="BO38" s="65"/>
      <c r="BQ38" s="150">
        <v>3</v>
      </c>
    </row>
    <row r="39" spans="1:69" s="4" customFormat="1" ht="35.25" hidden="1" customHeight="1">
      <c r="A39" s="43">
        <v>23</v>
      </c>
      <c r="B39" s="44" t="s">
        <v>311</v>
      </c>
      <c r="C39" s="44" t="s">
        <v>312</v>
      </c>
      <c r="D39" s="45" t="s">
        <v>61</v>
      </c>
      <c r="E39" s="46" t="s">
        <v>85</v>
      </c>
      <c r="F39" s="46" t="s">
        <v>63</v>
      </c>
      <c r="G39" s="46" t="s">
        <v>64</v>
      </c>
      <c r="H39" s="46" t="s">
        <v>65</v>
      </c>
      <c r="I39" s="46" t="s">
        <v>123</v>
      </c>
      <c r="J39" s="46" t="s">
        <v>124</v>
      </c>
      <c r="K39" s="44" t="s">
        <v>87</v>
      </c>
      <c r="L39" s="44" t="s">
        <v>351</v>
      </c>
      <c r="M39" s="45">
        <v>330</v>
      </c>
      <c r="N39" s="46" t="s">
        <v>352</v>
      </c>
      <c r="O39" s="44" t="s">
        <v>353</v>
      </c>
      <c r="P39" s="44" t="s">
        <v>105</v>
      </c>
      <c r="Q39" s="44" t="s">
        <v>354</v>
      </c>
      <c r="R39" s="44" t="s">
        <v>138</v>
      </c>
      <c r="S39" s="46" t="s">
        <v>355</v>
      </c>
      <c r="T39" s="44" t="s">
        <v>76</v>
      </c>
      <c r="U39" s="90">
        <v>347</v>
      </c>
      <c r="V39" s="90">
        <v>364</v>
      </c>
      <c r="W39" s="90">
        <v>339</v>
      </c>
      <c r="X39" s="90">
        <v>354</v>
      </c>
      <c r="Y39" s="43">
        <f>SUM(U39:X39)</f>
        <v>1404</v>
      </c>
      <c r="Z39" s="168">
        <v>57</v>
      </c>
      <c r="AA39" s="86">
        <v>0.16</v>
      </c>
      <c r="AB39" s="44" t="s">
        <v>356</v>
      </c>
      <c r="AC39" s="44" t="s">
        <v>357</v>
      </c>
      <c r="AD39" s="44" t="s">
        <v>358</v>
      </c>
      <c r="AE39" s="45">
        <v>159</v>
      </c>
      <c r="AF39" s="68">
        <f>AE39/X39</f>
        <v>0.44915254237288138</v>
      </c>
      <c r="AG39" s="54" t="s">
        <v>359</v>
      </c>
      <c r="AH39" s="54" t="s">
        <v>357</v>
      </c>
      <c r="AI39" s="44" t="s">
        <v>360</v>
      </c>
      <c r="AJ39" s="68">
        <v>0.45</v>
      </c>
      <c r="AK39" s="68"/>
      <c r="AL39" s="54"/>
      <c r="AM39" s="44"/>
      <c r="AN39" s="44"/>
      <c r="AO39" s="44"/>
      <c r="AP39" s="54"/>
      <c r="AQ39" s="54"/>
      <c r="AR39" s="44"/>
      <c r="AS39" s="44"/>
      <c r="AT39" s="168">
        <v>159</v>
      </c>
      <c r="AU39" s="86">
        <v>0.45</v>
      </c>
      <c r="AV39" s="55" t="s">
        <v>82</v>
      </c>
      <c r="AW39" s="55" t="s">
        <v>82</v>
      </c>
      <c r="AX39" s="56" t="s">
        <v>83</v>
      </c>
      <c r="AY39" s="71">
        <v>351</v>
      </c>
      <c r="AZ39" s="165">
        <v>370</v>
      </c>
      <c r="BA39" s="165">
        <v>387</v>
      </c>
      <c r="BB39" s="86">
        <v>1.0115273775216138</v>
      </c>
      <c r="BC39" s="59">
        <v>1.0164835164835164</v>
      </c>
      <c r="BD39" s="59">
        <v>1.1100000000000001</v>
      </c>
      <c r="BE39" s="169">
        <v>1267</v>
      </c>
      <c r="BF39" s="89">
        <f t="shared" si="1"/>
        <v>0.9024216524216524</v>
      </c>
      <c r="BG39" s="74"/>
      <c r="BH39" s="46"/>
      <c r="BI39" s="46"/>
      <c r="BJ39" s="46"/>
      <c r="BK39" s="75"/>
      <c r="BL39" s="44" t="s">
        <v>361</v>
      </c>
      <c r="BM39" s="170">
        <v>2025423002103590</v>
      </c>
      <c r="BN39" s="77">
        <v>45825</v>
      </c>
      <c r="BO39" s="65"/>
      <c r="BP39" s="4">
        <f>V39*BC39</f>
        <v>370</v>
      </c>
      <c r="BQ39" s="150">
        <v>7</v>
      </c>
    </row>
    <row r="40" spans="1:69" s="4" customFormat="1" ht="35.25" hidden="1" customHeight="1">
      <c r="A40" s="43">
        <v>23.1</v>
      </c>
      <c r="B40" s="44" t="s">
        <v>311</v>
      </c>
      <c r="C40" s="44" t="s">
        <v>312</v>
      </c>
      <c r="D40" s="45" t="s">
        <v>61</v>
      </c>
      <c r="E40" s="46" t="s">
        <v>85</v>
      </c>
      <c r="F40" s="46" t="s">
        <v>63</v>
      </c>
      <c r="G40" s="46" t="s">
        <v>64</v>
      </c>
      <c r="H40" s="46" t="s">
        <v>65</v>
      </c>
      <c r="I40" s="46" t="s">
        <v>123</v>
      </c>
      <c r="J40" s="46" t="s">
        <v>124</v>
      </c>
      <c r="K40" s="44" t="s">
        <v>87</v>
      </c>
      <c r="L40" s="44" t="s">
        <v>351</v>
      </c>
      <c r="M40" s="90">
        <v>1.17</v>
      </c>
      <c r="N40" s="46" t="s">
        <v>362</v>
      </c>
      <c r="O40" s="44" t="s">
        <v>363</v>
      </c>
      <c r="P40" s="44" t="s">
        <v>117</v>
      </c>
      <c r="Q40" s="44" t="s">
        <v>364</v>
      </c>
      <c r="R40" s="44" t="s">
        <v>338</v>
      </c>
      <c r="S40" s="46" t="s">
        <v>330</v>
      </c>
      <c r="T40" s="44" t="s">
        <v>108</v>
      </c>
      <c r="U40" s="90">
        <v>1.24</v>
      </c>
      <c r="V40" s="90">
        <v>0.5</v>
      </c>
      <c r="W40" s="90">
        <v>0.5</v>
      </c>
      <c r="X40" s="90">
        <v>0.5</v>
      </c>
      <c r="Y40" s="91">
        <v>0.5</v>
      </c>
      <c r="Z40" s="162"/>
      <c r="AA40" s="86"/>
      <c r="AB40" s="44" t="s">
        <v>365</v>
      </c>
      <c r="AC40" s="44" t="s">
        <v>357</v>
      </c>
      <c r="AD40" s="44" t="s">
        <v>366</v>
      </c>
      <c r="AE40" s="45">
        <v>0.7</v>
      </c>
      <c r="AF40" s="68">
        <f>AE40/X40</f>
        <v>1.4</v>
      </c>
      <c r="AG40" s="54" t="s">
        <v>367</v>
      </c>
      <c r="AH40" s="54" t="s">
        <v>357</v>
      </c>
      <c r="AI40" s="44" t="s">
        <v>368</v>
      </c>
      <c r="AJ40" s="68">
        <v>1.4</v>
      </c>
      <c r="AK40" s="68"/>
      <c r="AL40" s="54"/>
      <c r="AM40" s="44"/>
      <c r="AN40" s="44"/>
      <c r="AO40" s="44"/>
      <c r="AP40" s="54"/>
      <c r="AQ40" s="54"/>
      <c r="AR40" s="44"/>
      <c r="AS40" s="44"/>
      <c r="AT40" s="45">
        <v>0.7</v>
      </c>
      <c r="AU40" s="68">
        <v>1.4</v>
      </c>
      <c r="AV40" s="55" t="s">
        <v>82</v>
      </c>
      <c r="AW40" s="55" t="s">
        <v>82</v>
      </c>
      <c r="AX40" s="56" t="s">
        <v>83</v>
      </c>
      <c r="AY40" s="71">
        <v>0.9</v>
      </c>
      <c r="AZ40" s="167">
        <v>0.8</v>
      </c>
      <c r="BA40" s="167">
        <v>0.6</v>
      </c>
      <c r="BB40" s="86">
        <v>0.72580645161290325</v>
      </c>
      <c r="BC40" s="59">
        <v>1.6</v>
      </c>
      <c r="BD40" s="59">
        <v>1.2</v>
      </c>
      <c r="BE40" s="167">
        <v>0.7</v>
      </c>
      <c r="BF40" s="89">
        <f t="shared" si="1"/>
        <v>1.4</v>
      </c>
      <c r="BG40" s="74"/>
      <c r="BH40" s="46"/>
      <c r="BI40" s="46"/>
      <c r="BJ40" s="46"/>
      <c r="BK40" s="75"/>
      <c r="BL40" s="44"/>
      <c r="BM40" s="65"/>
      <c r="BN40" s="65"/>
      <c r="BO40" s="65"/>
      <c r="BQ40" s="150">
        <v>1</v>
      </c>
    </row>
    <row r="41" spans="1:69" s="4" customFormat="1" ht="35.25" hidden="1" customHeight="1">
      <c r="A41" s="43">
        <v>23.2</v>
      </c>
      <c r="B41" s="44" t="s">
        <v>311</v>
      </c>
      <c r="C41" s="44" t="s">
        <v>312</v>
      </c>
      <c r="D41" s="45" t="s">
        <v>61</v>
      </c>
      <c r="E41" s="46" t="s">
        <v>85</v>
      </c>
      <c r="F41" s="46" t="s">
        <v>63</v>
      </c>
      <c r="G41" s="46" t="s">
        <v>64</v>
      </c>
      <c r="H41" s="46" t="s">
        <v>65</v>
      </c>
      <c r="I41" s="46" t="s">
        <v>123</v>
      </c>
      <c r="J41" s="46" t="s">
        <v>124</v>
      </c>
      <c r="K41" s="44" t="s">
        <v>87</v>
      </c>
      <c r="L41" s="44" t="s">
        <v>351</v>
      </c>
      <c r="M41" s="45">
        <v>242</v>
      </c>
      <c r="N41" s="46" t="s">
        <v>352</v>
      </c>
      <c r="O41" s="44" t="s">
        <v>369</v>
      </c>
      <c r="P41" s="44" t="s">
        <v>105</v>
      </c>
      <c r="Q41" s="44" t="s">
        <v>370</v>
      </c>
      <c r="R41" s="44" t="s">
        <v>138</v>
      </c>
      <c r="S41" s="46" t="s">
        <v>355</v>
      </c>
      <c r="T41" s="44" t="s">
        <v>76</v>
      </c>
      <c r="U41" s="90">
        <v>250</v>
      </c>
      <c r="V41" s="90">
        <v>245</v>
      </c>
      <c r="W41" s="90">
        <v>260</v>
      </c>
      <c r="X41" s="90">
        <v>250</v>
      </c>
      <c r="Y41" s="43">
        <v>1005</v>
      </c>
      <c r="Z41" s="168">
        <v>15</v>
      </c>
      <c r="AA41" s="86">
        <v>0.06</v>
      </c>
      <c r="AB41" s="44" t="s">
        <v>371</v>
      </c>
      <c r="AC41" s="44" t="s">
        <v>357</v>
      </c>
      <c r="AD41" s="44" t="s">
        <v>372</v>
      </c>
      <c r="AE41" s="45">
        <v>54</v>
      </c>
      <c r="AF41" s="116">
        <f>AE41/X41</f>
        <v>0.216</v>
      </c>
      <c r="AG41" s="54" t="s">
        <v>373</v>
      </c>
      <c r="AH41" s="54" t="s">
        <v>357</v>
      </c>
      <c r="AI41" s="44" t="s">
        <v>374</v>
      </c>
      <c r="AJ41" s="68">
        <v>0.22</v>
      </c>
      <c r="AK41" s="68"/>
      <c r="AL41" s="54"/>
      <c r="AM41" s="44"/>
      <c r="AN41" s="44"/>
      <c r="AO41" s="44"/>
      <c r="AP41" s="54"/>
      <c r="AQ41" s="54"/>
      <c r="AR41" s="44"/>
      <c r="AS41" s="44"/>
      <c r="AT41" s="45">
        <v>54</v>
      </c>
      <c r="AU41" s="116">
        <v>0.22</v>
      </c>
      <c r="AV41" s="55" t="s">
        <v>82</v>
      </c>
      <c r="AW41" s="55" t="s">
        <v>82</v>
      </c>
      <c r="AX41" s="56" t="s">
        <v>83</v>
      </c>
      <c r="AY41" s="71">
        <v>248</v>
      </c>
      <c r="AZ41" s="167">
        <v>259</v>
      </c>
      <c r="BA41" s="167">
        <v>261</v>
      </c>
      <c r="BB41" s="86">
        <v>0.99199999999999999</v>
      </c>
      <c r="BC41" s="59">
        <v>1.0571428571428572</v>
      </c>
      <c r="BD41" s="59">
        <v>1.004</v>
      </c>
      <c r="BE41" s="169">
        <v>822</v>
      </c>
      <c r="BF41" s="89">
        <f t="shared" si="1"/>
        <v>0.81791044776119404</v>
      </c>
      <c r="BG41" s="74"/>
      <c r="BH41" s="46"/>
      <c r="BI41" s="46"/>
      <c r="BJ41" s="46"/>
      <c r="BK41" s="75"/>
      <c r="BL41" s="44"/>
      <c r="BM41" s="65"/>
      <c r="BN41" s="65"/>
      <c r="BO41" s="65"/>
      <c r="BP41" s="4">
        <f>V41*BC41</f>
        <v>259</v>
      </c>
      <c r="BQ41" s="150">
        <v>8</v>
      </c>
    </row>
    <row r="42" spans="1:69" s="4" customFormat="1" ht="35.25" hidden="1" customHeight="1">
      <c r="A42" s="43">
        <v>24</v>
      </c>
      <c r="B42" s="44" t="s">
        <v>311</v>
      </c>
      <c r="C42" s="44" t="s">
        <v>312</v>
      </c>
      <c r="D42" s="45" t="s">
        <v>61</v>
      </c>
      <c r="E42" s="46" t="s">
        <v>62</v>
      </c>
      <c r="F42" s="46" t="s">
        <v>63</v>
      </c>
      <c r="G42" s="46" t="s">
        <v>64</v>
      </c>
      <c r="H42" s="46" t="s">
        <v>65</v>
      </c>
      <c r="I42" s="46" t="s">
        <v>66</v>
      </c>
      <c r="J42" s="46" t="s">
        <v>86</v>
      </c>
      <c r="K42" s="44" t="s">
        <v>87</v>
      </c>
      <c r="L42" s="44" t="s">
        <v>375</v>
      </c>
      <c r="M42" s="45">
        <v>0</v>
      </c>
      <c r="N42" s="46" t="s">
        <v>376</v>
      </c>
      <c r="O42" s="44" t="s">
        <v>377</v>
      </c>
      <c r="P42" s="44" t="s">
        <v>72</v>
      </c>
      <c r="Q42" s="44" t="s">
        <v>378</v>
      </c>
      <c r="R42" s="44" t="s">
        <v>74</v>
      </c>
      <c r="S42" s="46" t="s">
        <v>107</v>
      </c>
      <c r="T42" s="44" t="s">
        <v>108</v>
      </c>
      <c r="U42" s="68">
        <v>1</v>
      </c>
      <c r="V42" s="68">
        <v>1</v>
      </c>
      <c r="W42" s="68">
        <v>1</v>
      </c>
      <c r="X42" s="68">
        <v>1</v>
      </c>
      <c r="Y42" s="85">
        <v>1</v>
      </c>
      <c r="Z42" s="68"/>
      <c r="AA42" s="86"/>
      <c r="AB42" s="44" t="s">
        <v>379</v>
      </c>
      <c r="AC42" s="44" t="s">
        <v>380</v>
      </c>
      <c r="AD42" s="44" t="s">
        <v>381</v>
      </c>
      <c r="AE42" s="68"/>
      <c r="AF42" s="68"/>
      <c r="AG42" s="54" t="s">
        <v>382</v>
      </c>
      <c r="AH42" s="54" t="s">
        <v>380</v>
      </c>
      <c r="AI42" s="44" t="s">
        <v>333</v>
      </c>
      <c r="AJ42" s="68">
        <v>0.25</v>
      </c>
      <c r="AK42" s="45"/>
      <c r="AL42" s="54"/>
      <c r="AM42" s="44"/>
      <c r="AN42" s="44"/>
      <c r="AO42" s="54"/>
      <c r="AP42" s="54"/>
      <c r="AQ42" s="54"/>
      <c r="AR42" s="44"/>
      <c r="AS42" s="44"/>
      <c r="AT42" s="68">
        <v>0.25</v>
      </c>
      <c r="AU42" s="98">
        <v>0.25</v>
      </c>
      <c r="AV42" s="55" t="s">
        <v>82</v>
      </c>
      <c r="AW42" s="55" t="s">
        <v>82</v>
      </c>
      <c r="AX42" s="56" t="s">
        <v>83</v>
      </c>
      <c r="AY42" s="106">
        <v>1</v>
      </c>
      <c r="AZ42" s="106">
        <v>1</v>
      </c>
      <c r="BA42" s="157">
        <v>0.8</v>
      </c>
      <c r="BB42" s="86">
        <v>1</v>
      </c>
      <c r="BC42" s="59">
        <v>1</v>
      </c>
      <c r="BD42" s="59">
        <v>0.8</v>
      </c>
      <c r="BE42" s="164">
        <v>0.8</v>
      </c>
      <c r="BF42" s="89">
        <f t="shared" si="1"/>
        <v>0.8</v>
      </c>
      <c r="BG42" s="74"/>
      <c r="BH42" s="46"/>
      <c r="BI42" s="46"/>
      <c r="BJ42" s="46"/>
      <c r="BK42" s="75"/>
      <c r="BL42" s="44"/>
      <c r="BM42" s="65"/>
      <c r="BN42" s="65"/>
      <c r="BO42" s="65"/>
      <c r="BQ42" s="150">
        <v>9</v>
      </c>
    </row>
    <row r="43" spans="1:69" s="4" customFormat="1" ht="35.25" hidden="1" customHeight="1">
      <c r="A43" s="43">
        <v>25</v>
      </c>
      <c r="B43" s="44" t="s">
        <v>311</v>
      </c>
      <c r="C43" s="44" t="s">
        <v>312</v>
      </c>
      <c r="D43" s="45" t="s">
        <v>61</v>
      </c>
      <c r="E43" s="46" t="s">
        <v>62</v>
      </c>
      <c r="F43" s="46" t="s">
        <v>63</v>
      </c>
      <c r="G43" s="46" t="s">
        <v>64</v>
      </c>
      <c r="H43" s="46" t="s">
        <v>65</v>
      </c>
      <c r="I43" s="46" t="s">
        <v>99</v>
      </c>
      <c r="J43" s="46" t="s">
        <v>383</v>
      </c>
      <c r="K43" s="44" t="s">
        <v>68</v>
      </c>
      <c r="L43" s="44" t="s">
        <v>384</v>
      </c>
      <c r="M43" s="45">
        <v>0</v>
      </c>
      <c r="N43" s="46" t="s">
        <v>385</v>
      </c>
      <c r="O43" s="44" t="s">
        <v>386</v>
      </c>
      <c r="P43" s="44" t="s">
        <v>117</v>
      </c>
      <c r="Q43" s="44" t="s">
        <v>387</v>
      </c>
      <c r="R43" s="44" t="s">
        <v>74</v>
      </c>
      <c r="S43" s="46" t="s">
        <v>107</v>
      </c>
      <c r="T43" s="44" t="s">
        <v>108</v>
      </c>
      <c r="U43" s="86">
        <v>0</v>
      </c>
      <c r="V43" s="68">
        <v>1</v>
      </c>
      <c r="W43" s="68">
        <v>1</v>
      </c>
      <c r="X43" s="68">
        <v>1</v>
      </c>
      <c r="Y43" s="85">
        <v>1</v>
      </c>
      <c r="Z43" s="47"/>
      <c r="AA43" s="86"/>
      <c r="AB43" s="44" t="s">
        <v>388</v>
      </c>
      <c r="AC43" s="44" t="s">
        <v>389</v>
      </c>
      <c r="AD43" s="44" t="s">
        <v>390</v>
      </c>
      <c r="AE43" s="68"/>
      <c r="AF43" s="68"/>
      <c r="AG43" s="54" t="s">
        <v>391</v>
      </c>
      <c r="AH43" s="54" t="s">
        <v>389</v>
      </c>
      <c r="AI43" s="44" t="s">
        <v>333</v>
      </c>
      <c r="AJ43" s="68">
        <v>0.5</v>
      </c>
      <c r="AK43" s="45"/>
      <c r="AL43" s="54"/>
      <c r="AM43" s="44"/>
      <c r="AN43" s="44"/>
      <c r="AO43" s="54"/>
      <c r="AP43" s="54"/>
      <c r="AQ43" s="54"/>
      <c r="AR43" s="44"/>
      <c r="AS43" s="44"/>
      <c r="AT43" s="98">
        <v>0.5</v>
      </c>
      <c r="AU43" s="98">
        <v>0.5</v>
      </c>
      <c r="AV43" s="55" t="s">
        <v>82</v>
      </c>
      <c r="AW43" s="55" t="s">
        <v>82</v>
      </c>
      <c r="AX43" s="56" t="s">
        <v>83</v>
      </c>
      <c r="AY43" s="130" t="s">
        <v>392</v>
      </c>
      <c r="AZ43" s="157">
        <v>1</v>
      </c>
      <c r="BA43" s="157">
        <v>0.4</v>
      </c>
      <c r="BB43" s="86"/>
      <c r="BC43" s="59">
        <v>1</v>
      </c>
      <c r="BD43" s="59">
        <v>0.4</v>
      </c>
      <c r="BE43" s="88">
        <v>0.4</v>
      </c>
      <c r="BF43" s="89">
        <f t="shared" si="1"/>
        <v>0.4</v>
      </c>
      <c r="BG43" s="74"/>
      <c r="BH43" s="46"/>
      <c r="BI43" s="46"/>
      <c r="BJ43" s="46"/>
      <c r="BK43" s="75"/>
      <c r="BL43" s="44"/>
      <c r="BM43" s="65"/>
      <c r="BN43" s="65"/>
      <c r="BO43" s="65"/>
      <c r="BQ43" s="150">
        <v>10</v>
      </c>
    </row>
    <row r="44" spans="1:69" s="4" customFormat="1" ht="265.5" customHeight="1">
      <c r="A44" s="43">
        <v>26</v>
      </c>
      <c r="B44" s="44" t="s">
        <v>393</v>
      </c>
      <c r="C44" s="44" t="s">
        <v>153</v>
      </c>
      <c r="D44" s="45" t="s">
        <v>61</v>
      </c>
      <c r="E44" s="44" t="s">
        <v>85</v>
      </c>
      <c r="F44" s="44" t="s">
        <v>63</v>
      </c>
      <c r="G44" s="44" t="s">
        <v>64</v>
      </c>
      <c r="H44" s="44" t="s">
        <v>65</v>
      </c>
      <c r="I44" s="44" t="s">
        <v>66</v>
      </c>
      <c r="J44" s="44" t="s">
        <v>86</v>
      </c>
      <c r="K44" s="44" t="s">
        <v>87</v>
      </c>
      <c r="L44" s="44" t="s">
        <v>394</v>
      </c>
      <c r="M44" s="45">
        <v>11944</v>
      </c>
      <c r="N44" s="46" t="s">
        <v>395</v>
      </c>
      <c r="O44" s="44" t="s">
        <v>396</v>
      </c>
      <c r="P44" s="44" t="s">
        <v>72</v>
      </c>
      <c r="Q44" s="44" t="s">
        <v>397</v>
      </c>
      <c r="R44" s="44" t="s">
        <v>138</v>
      </c>
      <c r="S44" s="46" t="s">
        <v>139</v>
      </c>
      <c r="T44" s="44" t="s">
        <v>76</v>
      </c>
      <c r="U44" s="171">
        <v>12300</v>
      </c>
      <c r="V44" s="171">
        <f>U44*1.05</f>
        <v>12915</v>
      </c>
      <c r="W44" s="171">
        <v>13561</v>
      </c>
      <c r="X44" s="171">
        <f>W44*1.05</f>
        <v>14239.050000000001</v>
      </c>
      <c r="Y44" s="172">
        <f t="shared" ref="Y44:Y55" si="3">SUM(U44:X44)</f>
        <v>53015.05</v>
      </c>
      <c r="Z44" s="90">
        <v>3877</v>
      </c>
      <c r="AA44" s="66">
        <f>Z44/X44</f>
        <v>0.27227940066226325</v>
      </c>
      <c r="AB44" s="44" t="s">
        <v>398</v>
      </c>
      <c r="AC44" s="44" t="s">
        <v>399</v>
      </c>
      <c r="AD44" s="44" t="s">
        <v>400</v>
      </c>
      <c r="AE44" s="45">
        <v>3755</v>
      </c>
      <c r="AF44" s="68">
        <f>AE44/X44</f>
        <v>0.26371141333164783</v>
      </c>
      <c r="AG44" s="54" t="s">
        <v>401</v>
      </c>
      <c r="AH44" s="54" t="s">
        <v>399</v>
      </c>
      <c r="AI44" s="44" t="s">
        <v>402</v>
      </c>
      <c r="AJ44" s="45"/>
      <c r="AK44" s="68"/>
      <c r="AL44" s="173"/>
      <c r="AM44" s="54"/>
      <c r="AN44" s="174"/>
      <c r="AO44" s="44"/>
      <c r="AP44" s="54"/>
      <c r="AQ44" s="54"/>
      <c r="AR44" s="44"/>
      <c r="AS44" s="44"/>
      <c r="AT44" s="129">
        <f>Z44+AE44</f>
        <v>7632</v>
      </c>
      <c r="AU44" s="175">
        <f>AT44/X44</f>
        <v>0.53599081399391102</v>
      </c>
      <c r="AV44" s="55" t="s">
        <v>82</v>
      </c>
      <c r="AW44" s="55" t="s">
        <v>82</v>
      </c>
      <c r="AX44" s="56" t="s">
        <v>83</v>
      </c>
      <c r="AY44" s="71">
        <v>13851</v>
      </c>
      <c r="AZ44" s="176">
        <v>17309</v>
      </c>
      <c r="BA44" s="176">
        <v>15810</v>
      </c>
      <c r="BB44" s="86">
        <v>1.1260975609756096</v>
      </c>
      <c r="BC44" s="59">
        <v>1.3402245451025938</v>
      </c>
      <c r="BD44" s="59">
        <v>1.1599999999999999</v>
      </c>
      <c r="BE44" s="177">
        <f>AY44+AZ44+BA44+AT44</f>
        <v>54602</v>
      </c>
      <c r="BF44" s="121">
        <f t="shared" si="1"/>
        <v>1.0299339527172</v>
      </c>
      <c r="BG44" s="74"/>
      <c r="BH44" s="46"/>
      <c r="BI44" s="46"/>
      <c r="BJ44" s="46"/>
      <c r="BK44" s="75"/>
      <c r="BL44" s="44"/>
      <c r="BM44" s="65"/>
      <c r="BN44" s="65"/>
      <c r="BO44" s="65"/>
      <c r="BQ44" s="350" t="s">
        <v>403</v>
      </c>
    </row>
    <row r="45" spans="1:69" s="4" customFormat="1" ht="236.25" customHeight="1">
      <c r="A45" s="43">
        <v>26.1</v>
      </c>
      <c r="B45" s="44" t="s">
        <v>393</v>
      </c>
      <c r="C45" s="44" t="s">
        <v>153</v>
      </c>
      <c r="D45" s="45" t="s">
        <v>61</v>
      </c>
      <c r="E45" s="44" t="s">
        <v>85</v>
      </c>
      <c r="F45" s="44" t="s">
        <v>63</v>
      </c>
      <c r="G45" s="44" t="s">
        <v>64</v>
      </c>
      <c r="H45" s="44" t="s">
        <v>65</v>
      </c>
      <c r="I45" s="44" t="s">
        <v>66</v>
      </c>
      <c r="J45" s="44" t="s">
        <v>86</v>
      </c>
      <c r="K45" s="44" t="s">
        <v>87</v>
      </c>
      <c r="L45" s="44" t="s">
        <v>394</v>
      </c>
      <c r="M45" s="45">
        <v>200</v>
      </c>
      <c r="N45" s="46" t="s">
        <v>395</v>
      </c>
      <c r="O45" s="44" t="s">
        <v>404</v>
      </c>
      <c r="P45" s="44" t="s">
        <v>72</v>
      </c>
      <c r="Q45" s="44" t="s">
        <v>405</v>
      </c>
      <c r="R45" s="44" t="s">
        <v>138</v>
      </c>
      <c r="S45" s="46" t="s">
        <v>139</v>
      </c>
      <c r="T45" s="44" t="s">
        <v>76</v>
      </c>
      <c r="U45" s="171">
        <v>210</v>
      </c>
      <c r="V45" s="171">
        <v>220</v>
      </c>
      <c r="W45" s="171">
        <v>231</v>
      </c>
      <c r="X45" s="171">
        <v>243</v>
      </c>
      <c r="Y45" s="172">
        <f t="shared" si="3"/>
        <v>904</v>
      </c>
      <c r="Z45" s="90">
        <v>51</v>
      </c>
      <c r="AA45" s="66">
        <f>Z45/X45</f>
        <v>0.20987654320987653</v>
      </c>
      <c r="AB45" s="44" t="s">
        <v>406</v>
      </c>
      <c r="AC45" s="44" t="s">
        <v>399</v>
      </c>
      <c r="AD45" s="44" t="s">
        <v>407</v>
      </c>
      <c r="AE45" s="45">
        <v>88</v>
      </c>
      <c r="AF45" s="68">
        <f t="shared" ref="AF45:AF54" si="4">AE45/X45</f>
        <v>0.36213991769547327</v>
      </c>
      <c r="AG45" s="54" t="s">
        <v>408</v>
      </c>
      <c r="AH45" s="54" t="s">
        <v>399</v>
      </c>
      <c r="AI45" s="44" t="s">
        <v>409</v>
      </c>
      <c r="AJ45" s="45"/>
      <c r="AK45" s="68"/>
      <c r="AL45" s="54"/>
      <c r="AM45" s="54"/>
      <c r="AN45" s="44"/>
      <c r="AO45" s="44"/>
      <c r="AP45" s="54"/>
      <c r="AQ45" s="54"/>
      <c r="AR45" s="44"/>
      <c r="AS45" s="44"/>
      <c r="AT45" s="129">
        <f t="shared" ref="AT45:AT54" si="5">Z45+AE45</f>
        <v>139</v>
      </c>
      <c r="AU45" s="175">
        <f>AT45/X45</f>
        <v>0.57201646090534974</v>
      </c>
      <c r="AV45" s="55" t="s">
        <v>82</v>
      </c>
      <c r="AW45" s="55" t="s">
        <v>82</v>
      </c>
      <c r="AX45" s="56" t="s">
        <v>83</v>
      </c>
      <c r="AY45" s="71">
        <v>274</v>
      </c>
      <c r="AZ45" s="176">
        <v>561</v>
      </c>
      <c r="BA45" s="176">
        <v>431</v>
      </c>
      <c r="BB45" s="86">
        <v>1.3047619047619048</v>
      </c>
      <c r="BC45" s="59">
        <v>2.5499999999999998</v>
      </c>
      <c r="BD45" s="59">
        <v>1</v>
      </c>
      <c r="BE45" s="177">
        <f>AY45+AZ45+BA45+AT45</f>
        <v>1405</v>
      </c>
      <c r="BF45" s="121">
        <f t="shared" si="1"/>
        <v>1.5542035398230087</v>
      </c>
      <c r="BG45" s="74"/>
      <c r="BH45" s="46"/>
      <c r="BI45" s="46"/>
      <c r="BJ45" s="46"/>
      <c r="BK45" s="75"/>
      <c r="BL45" s="44"/>
      <c r="BM45" s="65"/>
      <c r="BN45" s="65"/>
      <c r="BO45" s="65"/>
      <c r="BQ45" s="351" t="s">
        <v>410</v>
      </c>
    </row>
    <row r="46" spans="1:69" s="4" customFormat="1" ht="348.75" customHeight="1">
      <c r="A46" s="43">
        <v>26.2</v>
      </c>
      <c r="B46" s="44" t="s">
        <v>393</v>
      </c>
      <c r="C46" s="44" t="s">
        <v>153</v>
      </c>
      <c r="D46" s="45" t="s">
        <v>61</v>
      </c>
      <c r="E46" s="44" t="s">
        <v>85</v>
      </c>
      <c r="F46" s="44" t="s">
        <v>63</v>
      </c>
      <c r="G46" s="44" t="s">
        <v>64</v>
      </c>
      <c r="H46" s="44" t="s">
        <v>65</v>
      </c>
      <c r="I46" s="44" t="s">
        <v>66</v>
      </c>
      <c r="J46" s="44" t="s">
        <v>86</v>
      </c>
      <c r="K46" s="44" t="s">
        <v>87</v>
      </c>
      <c r="L46" s="44" t="s">
        <v>394</v>
      </c>
      <c r="M46" s="45">
        <v>382</v>
      </c>
      <c r="N46" s="46" t="s">
        <v>395</v>
      </c>
      <c r="O46" s="44" t="s">
        <v>411</v>
      </c>
      <c r="P46" s="44" t="s">
        <v>72</v>
      </c>
      <c r="Q46" s="44" t="s">
        <v>412</v>
      </c>
      <c r="R46" s="44" t="s">
        <v>138</v>
      </c>
      <c r="S46" s="46" t="s">
        <v>139</v>
      </c>
      <c r="T46" s="44" t="s">
        <v>76</v>
      </c>
      <c r="U46" s="171">
        <v>401</v>
      </c>
      <c r="V46" s="171">
        <v>422</v>
      </c>
      <c r="W46" s="171">
        <v>442</v>
      </c>
      <c r="X46" s="171">
        <v>464</v>
      </c>
      <c r="Y46" s="172">
        <f t="shared" si="3"/>
        <v>1729</v>
      </c>
      <c r="Z46" s="90">
        <v>91</v>
      </c>
      <c r="AA46" s="66">
        <f>Z46/X46</f>
        <v>0.1961206896551724</v>
      </c>
      <c r="AB46" s="44" t="s">
        <v>413</v>
      </c>
      <c r="AC46" s="44" t="s">
        <v>399</v>
      </c>
      <c r="AD46" s="44" t="s">
        <v>414</v>
      </c>
      <c r="AE46" s="45">
        <v>157</v>
      </c>
      <c r="AF46" s="116">
        <f t="shared" si="4"/>
        <v>0.33836206896551724</v>
      </c>
      <c r="AG46" s="54" t="s">
        <v>415</v>
      </c>
      <c r="AH46" s="54" t="s">
        <v>399</v>
      </c>
      <c r="AI46" s="44" t="s">
        <v>416</v>
      </c>
      <c r="AJ46" s="45"/>
      <c r="AK46" s="68"/>
      <c r="AL46" s="54"/>
      <c r="AM46" s="54"/>
      <c r="AN46" s="44"/>
      <c r="AO46" s="44"/>
      <c r="AP46" s="54"/>
      <c r="AQ46" s="54"/>
      <c r="AR46" s="44"/>
      <c r="AS46" s="44"/>
      <c r="AT46" s="129">
        <f t="shared" si="5"/>
        <v>248</v>
      </c>
      <c r="AU46" s="175">
        <f>AT46/X46</f>
        <v>0.53448275862068961</v>
      </c>
      <c r="AV46" s="55" t="s">
        <v>82</v>
      </c>
      <c r="AW46" s="55" t="s">
        <v>82</v>
      </c>
      <c r="AX46" s="56" t="s">
        <v>83</v>
      </c>
      <c r="AY46" s="71">
        <v>520</v>
      </c>
      <c r="AZ46" s="176">
        <v>501</v>
      </c>
      <c r="BA46" s="176">
        <v>517</v>
      </c>
      <c r="BB46" s="86">
        <v>1.2967581047381547</v>
      </c>
      <c r="BC46" s="59">
        <v>1.1872037914691944</v>
      </c>
      <c r="BD46" s="59">
        <v>1.17</v>
      </c>
      <c r="BE46" s="177">
        <f>AY46+AZ46+BA46+AT46</f>
        <v>1786</v>
      </c>
      <c r="BF46" s="121">
        <f t="shared" si="1"/>
        <v>1.0329670329670331</v>
      </c>
      <c r="BG46" s="74"/>
      <c r="BH46" s="46"/>
      <c r="BI46" s="46"/>
      <c r="BJ46" s="46"/>
      <c r="BK46" s="75"/>
      <c r="BL46" s="44"/>
      <c r="BM46" s="65"/>
      <c r="BN46" s="65"/>
      <c r="BO46" s="65"/>
      <c r="BQ46" s="351" t="s">
        <v>417</v>
      </c>
    </row>
    <row r="47" spans="1:69" s="4" customFormat="1" ht="324" customHeight="1">
      <c r="A47" s="43">
        <v>27</v>
      </c>
      <c r="B47" s="44" t="s">
        <v>393</v>
      </c>
      <c r="C47" s="44" t="s">
        <v>153</v>
      </c>
      <c r="D47" s="45" t="s">
        <v>61</v>
      </c>
      <c r="E47" s="44" t="s">
        <v>85</v>
      </c>
      <c r="F47" s="44" t="s">
        <v>63</v>
      </c>
      <c r="G47" s="44" t="s">
        <v>64</v>
      </c>
      <c r="H47" s="44" t="s">
        <v>418</v>
      </c>
      <c r="I47" s="44" t="s">
        <v>66</v>
      </c>
      <c r="J47" s="44" t="s">
        <v>86</v>
      </c>
      <c r="K47" s="44" t="s">
        <v>145</v>
      </c>
      <c r="L47" s="44" t="s">
        <v>419</v>
      </c>
      <c r="M47" s="45">
        <v>9175</v>
      </c>
      <c r="N47" s="46" t="s">
        <v>395</v>
      </c>
      <c r="O47" s="44" t="s">
        <v>420</v>
      </c>
      <c r="P47" s="44" t="s">
        <v>105</v>
      </c>
      <c r="Q47" s="44" t="s">
        <v>421</v>
      </c>
      <c r="R47" s="44" t="s">
        <v>138</v>
      </c>
      <c r="S47" s="46" t="s">
        <v>139</v>
      </c>
      <c r="T47" s="44" t="s">
        <v>76</v>
      </c>
      <c r="U47" s="171">
        <v>15937</v>
      </c>
      <c r="V47" s="171">
        <f t="shared" ref="V47:X48" si="6">U47*1.02</f>
        <v>16255.74</v>
      </c>
      <c r="W47" s="171">
        <v>9909</v>
      </c>
      <c r="X47" s="171">
        <f t="shared" si="6"/>
        <v>10107.18</v>
      </c>
      <c r="Y47" s="172">
        <v>52208.92</v>
      </c>
      <c r="Z47" s="90">
        <v>3041</v>
      </c>
      <c r="AA47" s="66">
        <f>Z47/X47</f>
        <v>0.30087521939848699</v>
      </c>
      <c r="AB47" s="44" t="s">
        <v>422</v>
      </c>
      <c r="AC47" s="44" t="s">
        <v>423</v>
      </c>
      <c r="AD47" s="44" t="s">
        <v>424</v>
      </c>
      <c r="AE47" s="45">
        <v>5942</v>
      </c>
      <c r="AF47" s="116">
        <f t="shared" si="4"/>
        <v>0.58789889959414987</v>
      </c>
      <c r="AG47" s="54" t="s">
        <v>425</v>
      </c>
      <c r="AH47" s="54" t="s">
        <v>423</v>
      </c>
      <c r="AI47" s="44" t="s">
        <v>426</v>
      </c>
      <c r="AJ47" s="45"/>
      <c r="AK47" s="68"/>
      <c r="AL47" s="54"/>
      <c r="AM47" s="54"/>
      <c r="AN47" s="44"/>
      <c r="AO47" s="44"/>
      <c r="AP47" s="54"/>
      <c r="AQ47" s="54"/>
      <c r="AR47" s="44"/>
      <c r="AS47" s="44"/>
      <c r="AT47" s="129">
        <f t="shared" si="5"/>
        <v>8983</v>
      </c>
      <c r="AU47" s="175">
        <f>AT47/X47</f>
        <v>0.88877411899263692</v>
      </c>
      <c r="AV47" s="55" t="s">
        <v>82</v>
      </c>
      <c r="AW47" s="55" t="s">
        <v>82</v>
      </c>
      <c r="AX47" s="56" t="s">
        <v>83</v>
      </c>
      <c r="AY47" s="176">
        <v>15359</v>
      </c>
      <c r="AZ47" s="176">
        <v>17902</v>
      </c>
      <c r="BA47" s="176">
        <v>17306</v>
      </c>
      <c r="BB47" s="86">
        <v>0.96373219551985945</v>
      </c>
      <c r="BC47" s="59">
        <v>1.1000000000000001</v>
      </c>
      <c r="BD47" s="59">
        <v>1</v>
      </c>
      <c r="BE47" s="177">
        <f t="shared" ref="BE47:BE54" si="7">AY47+AZ47+BA47+AT47</f>
        <v>59550</v>
      </c>
      <c r="BF47" s="121">
        <f t="shared" si="1"/>
        <v>1.1406096889190582</v>
      </c>
      <c r="BG47" s="74"/>
      <c r="BH47" s="46"/>
      <c r="BI47" s="46"/>
      <c r="BJ47" s="46"/>
      <c r="BK47" s="75"/>
      <c r="BL47" s="44" t="s">
        <v>427</v>
      </c>
      <c r="BM47" s="170">
        <v>2025121000424990</v>
      </c>
      <c r="BN47" s="77">
        <v>45852</v>
      </c>
      <c r="BO47" s="65"/>
      <c r="BP47" s="4" t="s">
        <v>428</v>
      </c>
      <c r="BQ47" s="350" t="s">
        <v>429</v>
      </c>
    </row>
    <row r="48" spans="1:69" s="4" customFormat="1" ht="262.5" customHeight="1">
      <c r="A48" s="43">
        <v>27.1</v>
      </c>
      <c r="B48" s="44" t="s">
        <v>393</v>
      </c>
      <c r="C48" s="44" t="s">
        <v>153</v>
      </c>
      <c r="D48" s="45" t="s">
        <v>61</v>
      </c>
      <c r="E48" s="44" t="s">
        <v>85</v>
      </c>
      <c r="F48" s="44" t="s">
        <v>63</v>
      </c>
      <c r="G48" s="44" t="s">
        <v>64</v>
      </c>
      <c r="H48" s="44" t="s">
        <v>418</v>
      </c>
      <c r="I48" s="44" t="s">
        <v>66</v>
      </c>
      <c r="J48" s="44" t="s">
        <v>86</v>
      </c>
      <c r="K48" s="44" t="s">
        <v>259</v>
      </c>
      <c r="L48" s="44" t="s">
        <v>419</v>
      </c>
      <c r="M48" s="45">
        <v>13689</v>
      </c>
      <c r="N48" s="46" t="s">
        <v>395</v>
      </c>
      <c r="O48" s="44" t="s">
        <v>430</v>
      </c>
      <c r="P48" s="44" t="s">
        <v>72</v>
      </c>
      <c r="Q48" s="44" t="s">
        <v>431</v>
      </c>
      <c r="R48" s="44" t="s">
        <v>138</v>
      </c>
      <c r="S48" s="46" t="s">
        <v>139</v>
      </c>
      <c r="T48" s="44" t="s">
        <v>76</v>
      </c>
      <c r="U48" s="171">
        <v>14123</v>
      </c>
      <c r="V48" s="171">
        <f t="shared" si="6"/>
        <v>14405.460000000001</v>
      </c>
      <c r="W48" s="171">
        <v>11058</v>
      </c>
      <c r="X48" s="171">
        <f t="shared" si="6"/>
        <v>11279.16</v>
      </c>
      <c r="Y48" s="172">
        <v>50865.619999999995</v>
      </c>
      <c r="Z48" s="90">
        <v>3065</v>
      </c>
      <c r="AA48" s="66">
        <f>Z48/X48</f>
        <v>0.27174009412048417</v>
      </c>
      <c r="AB48" s="44" t="s">
        <v>432</v>
      </c>
      <c r="AC48" s="44" t="s">
        <v>433</v>
      </c>
      <c r="AD48" s="44" t="s">
        <v>434</v>
      </c>
      <c r="AE48" s="45">
        <v>3180</v>
      </c>
      <c r="AF48" s="116">
        <f t="shared" si="4"/>
        <v>0.28193588884278614</v>
      </c>
      <c r="AG48" s="54" t="s">
        <v>435</v>
      </c>
      <c r="AH48" s="54" t="s">
        <v>433</v>
      </c>
      <c r="AI48" s="44" t="s">
        <v>436</v>
      </c>
      <c r="AJ48" s="45"/>
      <c r="AK48" s="68"/>
      <c r="AL48" s="54"/>
      <c r="AM48" s="54"/>
      <c r="AN48" s="44"/>
      <c r="AO48" s="44"/>
      <c r="AP48" s="54"/>
      <c r="AQ48" s="54"/>
      <c r="AR48" s="44"/>
      <c r="AS48" s="44"/>
      <c r="AT48" s="129">
        <f t="shared" si="5"/>
        <v>6245</v>
      </c>
      <c r="AU48" s="175">
        <f>AT48/X48</f>
        <v>0.55367598296327036</v>
      </c>
      <c r="AV48" s="55" t="s">
        <v>82</v>
      </c>
      <c r="AW48" s="55" t="s">
        <v>82</v>
      </c>
      <c r="AX48" s="56" t="s">
        <v>83</v>
      </c>
      <c r="AY48" s="176">
        <v>20712</v>
      </c>
      <c r="AZ48" s="176">
        <v>12529</v>
      </c>
      <c r="BA48" s="176">
        <v>11879</v>
      </c>
      <c r="BB48" s="86">
        <v>1.4665439354244849</v>
      </c>
      <c r="BC48" s="59">
        <v>0.86973966815360282</v>
      </c>
      <c r="BD48" s="59">
        <v>1.05</v>
      </c>
      <c r="BE48" s="177">
        <f t="shared" si="7"/>
        <v>51365</v>
      </c>
      <c r="BF48" s="121">
        <f t="shared" si="1"/>
        <v>1.0098176332068696</v>
      </c>
      <c r="BG48" s="74"/>
      <c r="BH48" s="46"/>
      <c r="BI48" s="46"/>
      <c r="BJ48" s="46"/>
      <c r="BK48" s="75"/>
      <c r="BL48" s="44" t="s">
        <v>427</v>
      </c>
      <c r="BM48" s="170">
        <v>2025121000424990</v>
      </c>
      <c r="BN48" s="77">
        <v>45852</v>
      </c>
      <c r="BO48" s="65"/>
      <c r="BQ48" s="351" t="s">
        <v>437</v>
      </c>
    </row>
    <row r="49" spans="1:69" s="4" customFormat="1" ht="71.25" customHeight="1">
      <c r="A49" s="43">
        <v>28</v>
      </c>
      <c r="B49" s="44" t="s">
        <v>393</v>
      </c>
      <c r="C49" s="44" t="s">
        <v>153</v>
      </c>
      <c r="D49" s="45" t="s">
        <v>61</v>
      </c>
      <c r="E49" s="46" t="s">
        <v>438</v>
      </c>
      <c r="F49" s="46" t="s">
        <v>439</v>
      </c>
      <c r="G49" s="46" t="s">
        <v>440</v>
      </c>
      <c r="H49" s="46" t="s">
        <v>441</v>
      </c>
      <c r="I49" s="46" t="s">
        <v>66</v>
      </c>
      <c r="J49" s="46" t="s">
        <v>86</v>
      </c>
      <c r="K49" s="44" t="s">
        <v>87</v>
      </c>
      <c r="L49" s="44" t="s">
        <v>442</v>
      </c>
      <c r="M49" s="45">
        <v>0</v>
      </c>
      <c r="N49" s="46" t="s">
        <v>443</v>
      </c>
      <c r="O49" s="44" t="s">
        <v>444</v>
      </c>
      <c r="P49" s="44" t="s">
        <v>72</v>
      </c>
      <c r="Q49" s="44" t="s">
        <v>445</v>
      </c>
      <c r="R49" s="44" t="s">
        <v>138</v>
      </c>
      <c r="S49" s="46" t="s">
        <v>75</v>
      </c>
      <c r="T49" s="44" t="s">
        <v>76</v>
      </c>
      <c r="U49" s="90">
        <v>1</v>
      </c>
      <c r="V49" s="90">
        <v>0</v>
      </c>
      <c r="W49" s="90">
        <v>0</v>
      </c>
      <c r="X49" s="90">
        <v>0</v>
      </c>
      <c r="Y49" s="172">
        <f t="shared" si="3"/>
        <v>1</v>
      </c>
      <c r="Z49" s="47" t="s">
        <v>83</v>
      </c>
      <c r="AA49" s="66" t="s">
        <v>83</v>
      </c>
      <c r="AB49" s="44" t="s">
        <v>446</v>
      </c>
      <c r="AC49" s="44" t="s">
        <v>83</v>
      </c>
      <c r="AD49" s="44" t="s">
        <v>447</v>
      </c>
      <c r="AE49" s="45" t="s">
        <v>83</v>
      </c>
      <c r="AF49" s="45" t="s">
        <v>83</v>
      </c>
      <c r="AG49" s="54" t="s">
        <v>448</v>
      </c>
      <c r="AH49" s="54" t="s">
        <v>83</v>
      </c>
      <c r="AI49" s="44" t="s">
        <v>447</v>
      </c>
      <c r="AJ49" s="45"/>
      <c r="AK49" s="68"/>
      <c r="AL49" s="54"/>
      <c r="AM49" s="54"/>
      <c r="AN49" s="44"/>
      <c r="AO49" s="44"/>
      <c r="AP49" s="44"/>
      <c r="AQ49" s="54"/>
      <c r="AR49" s="44"/>
      <c r="AS49" s="44"/>
      <c r="AT49" s="129" t="s">
        <v>83</v>
      </c>
      <c r="AU49" s="175" t="s">
        <v>83</v>
      </c>
      <c r="AV49" s="55" t="s">
        <v>82</v>
      </c>
      <c r="AW49" s="55" t="s">
        <v>82</v>
      </c>
      <c r="AX49" s="56" t="s">
        <v>83</v>
      </c>
      <c r="AY49" s="71">
        <v>0.2</v>
      </c>
      <c r="AZ49" s="176">
        <v>0.15</v>
      </c>
      <c r="BA49" s="176">
        <v>0.65</v>
      </c>
      <c r="BB49" s="86">
        <v>0.2</v>
      </c>
      <c r="BC49" s="59">
        <v>0.15</v>
      </c>
      <c r="BD49" s="59">
        <v>0.65</v>
      </c>
      <c r="BE49" s="177">
        <v>1</v>
      </c>
      <c r="BF49" s="121">
        <f t="shared" si="1"/>
        <v>1</v>
      </c>
      <c r="BG49" s="74"/>
      <c r="BH49" s="46"/>
      <c r="BI49" s="46"/>
      <c r="BJ49" s="46"/>
      <c r="BK49" s="75"/>
      <c r="BL49" s="44"/>
      <c r="BM49" s="65"/>
      <c r="BN49" s="65"/>
      <c r="BO49" s="65"/>
      <c r="BQ49" s="352" t="s">
        <v>449</v>
      </c>
    </row>
    <row r="50" spans="1:69" s="4" customFormat="1" ht="270">
      <c r="A50" s="43">
        <v>29</v>
      </c>
      <c r="B50" s="44" t="s">
        <v>393</v>
      </c>
      <c r="C50" s="44" t="s">
        <v>153</v>
      </c>
      <c r="D50" s="45" t="s">
        <v>61</v>
      </c>
      <c r="E50" s="46" t="s">
        <v>438</v>
      </c>
      <c r="F50" s="46" t="s">
        <v>439</v>
      </c>
      <c r="G50" s="46" t="s">
        <v>440</v>
      </c>
      <c r="H50" s="46" t="s">
        <v>65</v>
      </c>
      <c r="I50" s="46" t="s">
        <v>66</v>
      </c>
      <c r="J50" s="46" t="s">
        <v>450</v>
      </c>
      <c r="K50" s="44" t="s">
        <v>87</v>
      </c>
      <c r="L50" s="44" t="s">
        <v>451</v>
      </c>
      <c r="M50" s="45">
        <v>1</v>
      </c>
      <c r="N50" s="46" t="s">
        <v>395</v>
      </c>
      <c r="O50" s="44" t="s">
        <v>452</v>
      </c>
      <c r="P50" s="44" t="s">
        <v>72</v>
      </c>
      <c r="Q50" s="44" t="s">
        <v>453</v>
      </c>
      <c r="R50" s="44" t="s">
        <v>138</v>
      </c>
      <c r="S50" s="46" t="s">
        <v>139</v>
      </c>
      <c r="T50" s="44" t="s">
        <v>76</v>
      </c>
      <c r="U50" s="90">
        <v>2</v>
      </c>
      <c r="V50" s="90">
        <v>2</v>
      </c>
      <c r="W50" s="90">
        <v>2</v>
      </c>
      <c r="X50" s="90">
        <v>2</v>
      </c>
      <c r="Y50" s="172">
        <f t="shared" si="3"/>
        <v>8</v>
      </c>
      <c r="Z50" s="90">
        <v>0</v>
      </c>
      <c r="AA50" s="66">
        <f>Z50/X50</f>
        <v>0</v>
      </c>
      <c r="AB50" s="44" t="s">
        <v>454</v>
      </c>
      <c r="AC50" s="44" t="s">
        <v>455</v>
      </c>
      <c r="AD50" s="44" t="s">
        <v>456</v>
      </c>
      <c r="AE50" s="45">
        <v>0</v>
      </c>
      <c r="AF50" s="68">
        <f t="shared" si="4"/>
        <v>0</v>
      </c>
      <c r="AG50" s="54" t="s">
        <v>457</v>
      </c>
      <c r="AH50" s="54" t="s">
        <v>455</v>
      </c>
      <c r="AI50" s="44" t="s">
        <v>458</v>
      </c>
      <c r="AJ50" s="45"/>
      <c r="AK50" s="68"/>
      <c r="AL50" s="54"/>
      <c r="AM50" s="54"/>
      <c r="AN50" s="44"/>
      <c r="AO50" s="44"/>
      <c r="AP50" s="54"/>
      <c r="AQ50" s="54"/>
      <c r="AR50" s="44"/>
      <c r="AS50" s="44"/>
      <c r="AT50" s="166">
        <f t="shared" si="5"/>
        <v>0</v>
      </c>
      <c r="AU50" s="175">
        <f>AT50/X50</f>
        <v>0</v>
      </c>
      <c r="AV50" s="55" t="s">
        <v>82</v>
      </c>
      <c r="AW50" s="55" t="s">
        <v>82</v>
      </c>
      <c r="AX50" s="56" t="s">
        <v>83</v>
      </c>
      <c r="AY50" s="71">
        <v>4</v>
      </c>
      <c r="AZ50" s="176">
        <v>2</v>
      </c>
      <c r="BA50" s="176">
        <v>3</v>
      </c>
      <c r="BB50" s="86">
        <v>2</v>
      </c>
      <c r="BC50" s="59">
        <v>1</v>
      </c>
      <c r="BD50" s="59">
        <v>1</v>
      </c>
      <c r="BE50" s="177">
        <f t="shared" si="7"/>
        <v>9</v>
      </c>
      <c r="BF50" s="121">
        <f t="shared" si="1"/>
        <v>1.125</v>
      </c>
      <c r="BG50" s="74"/>
      <c r="BH50" s="46"/>
      <c r="BI50" s="46"/>
      <c r="BJ50" s="46"/>
      <c r="BK50" s="75"/>
      <c r="BL50" s="44"/>
      <c r="BM50" s="65"/>
      <c r="BN50" s="65"/>
      <c r="BO50" s="65"/>
      <c r="BQ50" s="350" t="s">
        <v>459</v>
      </c>
    </row>
    <row r="51" spans="1:69" s="4" customFormat="1" ht="209.25" customHeight="1">
      <c r="A51" s="43">
        <v>30</v>
      </c>
      <c r="B51" s="44" t="s">
        <v>393</v>
      </c>
      <c r="C51" s="44" t="s">
        <v>153</v>
      </c>
      <c r="D51" s="45" t="s">
        <v>61</v>
      </c>
      <c r="E51" s="46" t="s">
        <v>460</v>
      </c>
      <c r="F51" s="46" t="s">
        <v>439</v>
      </c>
      <c r="G51" s="46" t="s">
        <v>440</v>
      </c>
      <c r="H51" s="46" t="s">
        <v>65</v>
      </c>
      <c r="I51" s="46" t="s">
        <v>66</v>
      </c>
      <c r="J51" s="46" t="s">
        <v>86</v>
      </c>
      <c r="K51" s="44" t="s">
        <v>87</v>
      </c>
      <c r="L51" s="44" t="s">
        <v>461</v>
      </c>
      <c r="M51" s="45">
        <v>0</v>
      </c>
      <c r="N51" s="46" t="s">
        <v>395</v>
      </c>
      <c r="O51" s="44" t="s">
        <v>462</v>
      </c>
      <c r="P51" s="44" t="s">
        <v>72</v>
      </c>
      <c r="Q51" s="44" t="s">
        <v>463</v>
      </c>
      <c r="R51" s="44" t="s">
        <v>138</v>
      </c>
      <c r="S51" s="46" t="s">
        <v>139</v>
      </c>
      <c r="T51" s="44" t="s">
        <v>76</v>
      </c>
      <c r="U51" s="90">
        <v>2</v>
      </c>
      <c r="V51" s="90">
        <v>3</v>
      </c>
      <c r="W51" s="90">
        <v>4</v>
      </c>
      <c r="X51" s="90">
        <v>5</v>
      </c>
      <c r="Y51" s="172">
        <f t="shared" si="3"/>
        <v>14</v>
      </c>
      <c r="Z51" s="45">
        <v>4</v>
      </c>
      <c r="AA51" s="66">
        <f>Z51/X51</f>
        <v>0.8</v>
      </c>
      <c r="AB51" s="44" t="s">
        <v>464</v>
      </c>
      <c r="AC51" s="44" t="s">
        <v>465</v>
      </c>
      <c r="AD51" s="44" t="s">
        <v>466</v>
      </c>
      <c r="AE51" s="45">
        <v>7</v>
      </c>
      <c r="AF51" s="68">
        <f t="shared" si="4"/>
        <v>1.4</v>
      </c>
      <c r="AG51" s="54" t="s">
        <v>467</v>
      </c>
      <c r="AH51" s="54" t="s">
        <v>465</v>
      </c>
      <c r="AI51" s="44" t="s">
        <v>468</v>
      </c>
      <c r="AJ51" s="45"/>
      <c r="AK51" s="68"/>
      <c r="AL51" s="54"/>
      <c r="AM51" s="54"/>
      <c r="AN51" s="44"/>
      <c r="AO51" s="44"/>
      <c r="AP51" s="54"/>
      <c r="AQ51" s="54"/>
      <c r="AR51" s="44"/>
      <c r="AS51" s="44"/>
      <c r="AT51" s="166">
        <f t="shared" si="5"/>
        <v>11</v>
      </c>
      <c r="AU51" s="175">
        <f>AT51/X51</f>
        <v>2.2000000000000002</v>
      </c>
      <c r="AV51" s="55" t="s">
        <v>82</v>
      </c>
      <c r="AW51" s="55" t="s">
        <v>82</v>
      </c>
      <c r="AX51" s="56" t="s">
        <v>83</v>
      </c>
      <c r="AY51" s="71">
        <v>2</v>
      </c>
      <c r="AZ51" s="176">
        <v>2</v>
      </c>
      <c r="BA51" s="176">
        <v>8</v>
      </c>
      <c r="BB51" s="86">
        <v>1</v>
      </c>
      <c r="BC51" s="59">
        <v>0.66666666666666663</v>
      </c>
      <c r="BD51" s="59">
        <v>1</v>
      </c>
      <c r="BE51" s="177">
        <f t="shared" si="7"/>
        <v>23</v>
      </c>
      <c r="BF51" s="121">
        <f t="shared" si="1"/>
        <v>1.6428571428571428</v>
      </c>
      <c r="BG51" s="74"/>
      <c r="BH51" s="46"/>
      <c r="BI51" s="46"/>
      <c r="BJ51" s="46"/>
      <c r="BK51" s="75"/>
      <c r="BL51" s="44"/>
      <c r="BM51" s="65"/>
      <c r="BN51" s="65"/>
      <c r="BO51" s="65"/>
      <c r="BQ51" s="353" t="s">
        <v>469</v>
      </c>
    </row>
    <row r="52" spans="1:69" s="4" customFormat="1" ht="324.75" customHeight="1">
      <c r="A52" s="43">
        <v>31</v>
      </c>
      <c r="B52" s="44" t="s">
        <v>393</v>
      </c>
      <c r="C52" s="44" t="s">
        <v>153</v>
      </c>
      <c r="D52" s="45" t="s">
        <v>61</v>
      </c>
      <c r="E52" s="46" t="s">
        <v>460</v>
      </c>
      <c r="F52" s="46" t="s">
        <v>439</v>
      </c>
      <c r="G52" s="46" t="s">
        <v>440</v>
      </c>
      <c r="H52" s="46" t="s">
        <v>65</v>
      </c>
      <c r="I52" s="46" t="s">
        <v>66</v>
      </c>
      <c r="J52" s="46" t="s">
        <v>86</v>
      </c>
      <c r="K52" s="44" t="s">
        <v>87</v>
      </c>
      <c r="L52" s="44" t="s">
        <v>470</v>
      </c>
      <c r="M52" s="45">
        <v>21</v>
      </c>
      <c r="N52" s="46" t="s">
        <v>395</v>
      </c>
      <c r="O52" s="44" t="s">
        <v>471</v>
      </c>
      <c r="P52" s="44" t="s">
        <v>72</v>
      </c>
      <c r="Q52" s="44" t="s">
        <v>472</v>
      </c>
      <c r="R52" s="44" t="s">
        <v>138</v>
      </c>
      <c r="S52" s="46" t="s">
        <v>139</v>
      </c>
      <c r="T52" s="44" t="s">
        <v>76</v>
      </c>
      <c r="U52" s="178">
        <v>30</v>
      </c>
      <c r="V52" s="178">
        <v>32</v>
      </c>
      <c r="W52" s="178">
        <v>33</v>
      </c>
      <c r="X52" s="178">
        <v>35</v>
      </c>
      <c r="Y52" s="172">
        <f t="shared" si="3"/>
        <v>130</v>
      </c>
      <c r="Z52" s="45">
        <v>12</v>
      </c>
      <c r="AA52" s="66">
        <f>Z52/X52</f>
        <v>0.34285714285714286</v>
      </c>
      <c r="AB52" s="44" t="s">
        <v>473</v>
      </c>
      <c r="AC52" s="44" t="s">
        <v>474</v>
      </c>
      <c r="AD52" s="44" t="s">
        <v>475</v>
      </c>
      <c r="AE52" s="45">
        <v>15</v>
      </c>
      <c r="AF52" s="68">
        <f t="shared" si="4"/>
        <v>0.42857142857142855</v>
      </c>
      <c r="AG52" s="54" t="s">
        <v>476</v>
      </c>
      <c r="AH52" s="54" t="s">
        <v>474</v>
      </c>
      <c r="AI52" s="44" t="s">
        <v>477</v>
      </c>
      <c r="AJ52" s="45"/>
      <c r="AK52" s="68"/>
      <c r="AL52" s="54"/>
      <c r="AM52" s="54"/>
      <c r="AN52" s="44"/>
      <c r="AO52" s="44"/>
      <c r="AP52" s="54"/>
      <c r="AQ52" s="54"/>
      <c r="AR52" s="44"/>
      <c r="AS52" s="44"/>
      <c r="AT52" s="129">
        <f t="shared" si="5"/>
        <v>27</v>
      </c>
      <c r="AU52" s="179">
        <f>AT52/X52</f>
        <v>0.77142857142857146</v>
      </c>
      <c r="AV52" s="55" t="s">
        <v>82</v>
      </c>
      <c r="AW52" s="55" t="s">
        <v>82</v>
      </c>
      <c r="AX52" s="56" t="s">
        <v>83</v>
      </c>
      <c r="AY52" s="71">
        <v>30</v>
      </c>
      <c r="AZ52" s="176">
        <v>30</v>
      </c>
      <c r="BA52" s="176">
        <v>33</v>
      </c>
      <c r="BB52" s="86">
        <v>1</v>
      </c>
      <c r="BC52" s="59">
        <v>0.95238095238095233</v>
      </c>
      <c r="BD52" s="59">
        <v>1</v>
      </c>
      <c r="BE52" s="177">
        <f t="shared" si="7"/>
        <v>120</v>
      </c>
      <c r="BF52" s="121">
        <f t="shared" si="1"/>
        <v>0.92307692307692313</v>
      </c>
      <c r="BG52" s="74"/>
      <c r="BH52" s="46"/>
      <c r="BI52" s="46"/>
      <c r="BJ52" s="46"/>
      <c r="BK52" s="75"/>
      <c r="BL52" s="44"/>
      <c r="BM52" s="65"/>
      <c r="BN52" s="65"/>
      <c r="BO52" s="65"/>
      <c r="BQ52" s="354" t="s">
        <v>478</v>
      </c>
    </row>
    <row r="53" spans="1:69" s="4" customFormat="1" ht="320.25" customHeight="1">
      <c r="A53" s="43">
        <v>32</v>
      </c>
      <c r="B53" s="44" t="s">
        <v>393</v>
      </c>
      <c r="C53" s="44" t="s">
        <v>153</v>
      </c>
      <c r="D53" s="45" t="s">
        <v>61</v>
      </c>
      <c r="E53" s="44" t="s">
        <v>460</v>
      </c>
      <c r="F53" s="44" t="s">
        <v>439</v>
      </c>
      <c r="G53" s="44" t="s">
        <v>479</v>
      </c>
      <c r="H53" s="44" t="s">
        <v>65</v>
      </c>
      <c r="I53" s="44" t="s">
        <v>66</v>
      </c>
      <c r="J53" s="44" t="s">
        <v>86</v>
      </c>
      <c r="K53" s="44" t="s">
        <v>87</v>
      </c>
      <c r="L53" s="44" t="s">
        <v>480</v>
      </c>
      <c r="M53" s="90">
        <v>0</v>
      </c>
      <c r="N53" s="46" t="s">
        <v>395</v>
      </c>
      <c r="O53" s="44" t="s">
        <v>481</v>
      </c>
      <c r="P53" s="44" t="s">
        <v>72</v>
      </c>
      <c r="Q53" s="44" t="s">
        <v>482</v>
      </c>
      <c r="R53" s="44" t="s">
        <v>138</v>
      </c>
      <c r="S53" s="46" t="s">
        <v>139</v>
      </c>
      <c r="T53" s="44" t="s">
        <v>76</v>
      </c>
      <c r="U53" s="90">
        <v>5</v>
      </c>
      <c r="V53" s="90">
        <v>5</v>
      </c>
      <c r="W53" s="90">
        <v>5</v>
      </c>
      <c r="X53" s="90">
        <v>5</v>
      </c>
      <c r="Y53" s="172">
        <f t="shared" si="3"/>
        <v>20</v>
      </c>
      <c r="Z53" s="45">
        <v>0</v>
      </c>
      <c r="AA53" s="66">
        <f>Z53/X53</f>
        <v>0</v>
      </c>
      <c r="AB53" s="44" t="s">
        <v>483</v>
      </c>
      <c r="AC53" s="180" t="s">
        <v>465</v>
      </c>
      <c r="AD53" s="44" t="s">
        <v>484</v>
      </c>
      <c r="AE53" s="45">
        <v>0</v>
      </c>
      <c r="AF53" s="68">
        <f t="shared" si="4"/>
        <v>0</v>
      </c>
      <c r="AG53" s="54" t="s">
        <v>485</v>
      </c>
      <c r="AH53" s="54" t="s">
        <v>465</v>
      </c>
      <c r="AI53" s="44" t="s">
        <v>486</v>
      </c>
      <c r="AJ53" s="45"/>
      <c r="AK53" s="68"/>
      <c r="AL53" s="54"/>
      <c r="AM53" s="54"/>
      <c r="AN53" s="54"/>
      <c r="AO53" s="44"/>
      <c r="AP53" s="54"/>
      <c r="AQ53" s="54"/>
      <c r="AR53" s="44"/>
      <c r="AS53" s="44"/>
      <c r="AT53" s="129">
        <f t="shared" si="5"/>
        <v>0</v>
      </c>
      <c r="AU53" s="175">
        <f>AT53/X53</f>
        <v>0</v>
      </c>
      <c r="AV53" s="55" t="s">
        <v>82</v>
      </c>
      <c r="AW53" s="55" t="s">
        <v>82</v>
      </c>
      <c r="AX53" s="56" t="s">
        <v>83</v>
      </c>
      <c r="AY53" s="71">
        <v>10</v>
      </c>
      <c r="AZ53" s="176">
        <v>4</v>
      </c>
      <c r="BA53" s="176">
        <v>5</v>
      </c>
      <c r="BB53" s="86">
        <v>2</v>
      </c>
      <c r="BC53" s="59">
        <v>0.8</v>
      </c>
      <c r="BD53" s="59">
        <v>1</v>
      </c>
      <c r="BE53" s="177">
        <f t="shared" si="7"/>
        <v>19</v>
      </c>
      <c r="BF53" s="121">
        <f t="shared" si="1"/>
        <v>0.95</v>
      </c>
      <c r="BG53" s="74"/>
      <c r="BH53" s="46"/>
      <c r="BI53" s="46"/>
      <c r="BJ53" s="46"/>
      <c r="BK53" s="75"/>
      <c r="BL53" s="44"/>
      <c r="BM53" s="65"/>
      <c r="BN53" s="65"/>
      <c r="BO53" s="65"/>
      <c r="BQ53" s="353" t="s">
        <v>487</v>
      </c>
    </row>
    <row r="54" spans="1:69" s="4" customFormat="1" ht="318" customHeight="1">
      <c r="A54" s="43">
        <v>32.1</v>
      </c>
      <c r="B54" s="44" t="s">
        <v>393</v>
      </c>
      <c r="C54" s="44" t="s">
        <v>153</v>
      </c>
      <c r="D54" s="45" t="s">
        <v>61</v>
      </c>
      <c r="E54" s="44" t="s">
        <v>460</v>
      </c>
      <c r="F54" s="44" t="s">
        <v>439</v>
      </c>
      <c r="G54" s="44" t="s">
        <v>479</v>
      </c>
      <c r="H54" s="44" t="s">
        <v>65</v>
      </c>
      <c r="I54" s="44" t="s">
        <v>66</v>
      </c>
      <c r="J54" s="44" t="s">
        <v>86</v>
      </c>
      <c r="K54" s="44" t="s">
        <v>87</v>
      </c>
      <c r="L54" s="44" t="s">
        <v>480</v>
      </c>
      <c r="M54" s="90">
        <v>0</v>
      </c>
      <c r="N54" s="46" t="s">
        <v>395</v>
      </c>
      <c r="O54" s="44" t="s">
        <v>488</v>
      </c>
      <c r="P54" s="44" t="s">
        <v>72</v>
      </c>
      <c r="Q54" s="44" t="s">
        <v>489</v>
      </c>
      <c r="R54" s="44" t="s">
        <v>138</v>
      </c>
      <c r="S54" s="46" t="s">
        <v>139</v>
      </c>
      <c r="T54" s="44" t="s">
        <v>76</v>
      </c>
      <c r="U54" s="90">
        <v>1</v>
      </c>
      <c r="V54" s="90">
        <v>3</v>
      </c>
      <c r="W54" s="90">
        <v>3</v>
      </c>
      <c r="X54" s="90">
        <v>3</v>
      </c>
      <c r="Y54" s="172">
        <f t="shared" si="3"/>
        <v>10</v>
      </c>
      <c r="Z54" s="45">
        <v>2</v>
      </c>
      <c r="AA54" s="66">
        <f>Z54/X54</f>
        <v>0.66666666666666663</v>
      </c>
      <c r="AB54" s="44" t="s">
        <v>490</v>
      </c>
      <c r="AC54" s="44" t="s">
        <v>491</v>
      </c>
      <c r="AD54" s="44" t="s">
        <v>492</v>
      </c>
      <c r="AE54" s="45">
        <v>7</v>
      </c>
      <c r="AF54" s="68">
        <f t="shared" si="4"/>
        <v>2.3333333333333335</v>
      </c>
      <c r="AG54" s="54" t="s">
        <v>493</v>
      </c>
      <c r="AH54" s="54" t="s">
        <v>491</v>
      </c>
      <c r="AI54" s="44" t="s">
        <v>494</v>
      </c>
      <c r="AJ54" s="45"/>
      <c r="AK54" s="68"/>
      <c r="AL54" s="54"/>
      <c r="AM54" s="54"/>
      <c r="AN54" s="44"/>
      <c r="AO54" s="44"/>
      <c r="AP54" s="54"/>
      <c r="AQ54" s="54"/>
      <c r="AR54" s="44"/>
      <c r="AS54" s="44"/>
      <c r="AT54" s="129">
        <f t="shared" si="5"/>
        <v>9</v>
      </c>
      <c r="AU54" s="179">
        <f>AT54/X54</f>
        <v>3</v>
      </c>
      <c r="AV54" s="55" t="s">
        <v>82</v>
      </c>
      <c r="AW54" s="55" t="s">
        <v>82</v>
      </c>
      <c r="AX54" s="56" t="s">
        <v>83</v>
      </c>
      <c r="AY54" s="71">
        <v>1</v>
      </c>
      <c r="AZ54" s="176">
        <v>7</v>
      </c>
      <c r="BA54" s="176">
        <v>13</v>
      </c>
      <c r="BB54" s="86">
        <v>1</v>
      </c>
      <c r="BC54" s="59">
        <v>2.3333333333333335</v>
      </c>
      <c r="BD54" s="59">
        <v>4.33</v>
      </c>
      <c r="BE54" s="177">
        <f t="shared" si="7"/>
        <v>30</v>
      </c>
      <c r="BF54" s="121">
        <f t="shared" si="1"/>
        <v>3</v>
      </c>
      <c r="BG54" s="74"/>
      <c r="BH54" s="46"/>
      <c r="BI54" s="46"/>
      <c r="BJ54" s="46"/>
      <c r="BK54" s="75"/>
      <c r="BL54" s="44"/>
      <c r="BM54" s="65"/>
      <c r="BN54" s="65"/>
      <c r="BO54" s="65"/>
      <c r="BQ54" s="353" t="s">
        <v>495</v>
      </c>
    </row>
    <row r="55" spans="1:69" s="4" customFormat="1" ht="72.75" customHeight="1">
      <c r="A55" s="43">
        <v>33</v>
      </c>
      <c r="B55" s="44" t="s">
        <v>393</v>
      </c>
      <c r="C55" s="44" t="s">
        <v>153</v>
      </c>
      <c r="D55" s="45" t="s">
        <v>61</v>
      </c>
      <c r="E55" s="44" t="s">
        <v>62</v>
      </c>
      <c r="F55" s="44" t="s">
        <v>63</v>
      </c>
      <c r="G55" s="44" t="s">
        <v>64</v>
      </c>
      <c r="H55" s="44" t="s">
        <v>65</v>
      </c>
      <c r="I55" s="44" t="s">
        <v>123</v>
      </c>
      <c r="J55" s="44" t="s">
        <v>124</v>
      </c>
      <c r="K55" s="44" t="s">
        <v>87</v>
      </c>
      <c r="L55" s="44" t="s">
        <v>496</v>
      </c>
      <c r="M55" s="45" t="s">
        <v>497</v>
      </c>
      <c r="N55" s="46" t="s">
        <v>498</v>
      </c>
      <c r="O55" s="44" t="s">
        <v>499</v>
      </c>
      <c r="P55" s="44"/>
      <c r="Q55" s="44" t="s">
        <v>500</v>
      </c>
      <c r="R55" s="44"/>
      <c r="S55" s="46" t="s">
        <v>139</v>
      </c>
      <c r="T55" s="44" t="s">
        <v>108</v>
      </c>
      <c r="U55" s="90">
        <v>0.5</v>
      </c>
      <c r="V55" s="90">
        <v>0.5</v>
      </c>
      <c r="W55" s="90">
        <v>0</v>
      </c>
      <c r="X55" s="90">
        <v>0</v>
      </c>
      <c r="Y55" s="172">
        <f t="shared" si="3"/>
        <v>1</v>
      </c>
      <c r="Z55" s="45" t="s">
        <v>83</v>
      </c>
      <c r="AA55" s="66" t="s">
        <v>83</v>
      </c>
      <c r="AB55" s="44" t="s">
        <v>501</v>
      </c>
      <c r="AC55" s="44" t="s">
        <v>502</v>
      </c>
      <c r="AD55" s="44" t="s">
        <v>503</v>
      </c>
      <c r="AE55" s="45" t="s">
        <v>83</v>
      </c>
      <c r="AF55" s="45" t="s">
        <v>83</v>
      </c>
      <c r="AG55" s="54" t="s">
        <v>504</v>
      </c>
      <c r="AH55" s="54" t="s">
        <v>502</v>
      </c>
      <c r="AI55" s="44" t="s">
        <v>505</v>
      </c>
      <c r="AJ55" s="45"/>
      <c r="AK55" s="45"/>
      <c r="AL55" s="54"/>
      <c r="AM55" s="54"/>
      <c r="AN55" s="54"/>
      <c r="AO55" s="44"/>
      <c r="AP55" s="44"/>
      <c r="AQ55" s="54"/>
      <c r="AR55" s="44"/>
      <c r="AS55" s="44"/>
      <c r="AT55" s="45" t="s">
        <v>83</v>
      </c>
      <c r="AU55" s="66" t="s">
        <v>83</v>
      </c>
      <c r="AV55" s="55" t="s">
        <v>82</v>
      </c>
      <c r="AW55" s="55" t="s">
        <v>82</v>
      </c>
      <c r="AX55" s="56" t="s">
        <v>83</v>
      </c>
      <c r="AY55" s="71">
        <v>0.45</v>
      </c>
      <c r="AZ55" s="176">
        <v>0.55000000000000004</v>
      </c>
      <c r="BA55" s="176">
        <v>0</v>
      </c>
      <c r="BB55" s="86">
        <f>AY55/U55</f>
        <v>0.9</v>
      </c>
      <c r="BC55" s="59">
        <f>AZ55/V55</f>
        <v>1.1000000000000001</v>
      </c>
      <c r="BD55" s="59">
        <v>0</v>
      </c>
      <c r="BE55" s="177">
        <v>1</v>
      </c>
      <c r="BF55" s="121">
        <f t="shared" si="1"/>
        <v>1</v>
      </c>
      <c r="BG55" s="74"/>
      <c r="BH55" s="46"/>
      <c r="BI55" s="46"/>
      <c r="BJ55" s="46"/>
      <c r="BK55" s="75"/>
      <c r="BL55" s="44"/>
      <c r="BM55" s="65"/>
      <c r="BN55" s="65"/>
      <c r="BO55" s="65"/>
      <c r="BQ55" s="352" t="s">
        <v>506</v>
      </c>
    </row>
    <row r="56" spans="1:69" s="4" customFormat="1" ht="325.5" customHeight="1">
      <c r="A56" s="43">
        <v>33.1</v>
      </c>
      <c r="B56" s="181" t="s">
        <v>507</v>
      </c>
      <c r="C56" s="44" t="s">
        <v>153</v>
      </c>
      <c r="D56" s="45" t="s">
        <v>61</v>
      </c>
      <c r="E56" s="44" t="s">
        <v>62</v>
      </c>
      <c r="F56" s="44" t="s">
        <v>63</v>
      </c>
      <c r="G56" s="44" t="s">
        <v>64</v>
      </c>
      <c r="H56" s="44" t="s">
        <v>65</v>
      </c>
      <c r="I56" s="44" t="s">
        <v>123</v>
      </c>
      <c r="J56" s="44" t="s">
        <v>124</v>
      </c>
      <c r="K56" s="44" t="s">
        <v>112</v>
      </c>
      <c r="L56" s="44" t="s">
        <v>496</v>
      </c>
      <c r="M56" s="45" t="s">
        <v>508</v>
      </c>
      <c r="N56" s="46" t="s">
        <v>498</v>
      </c>
      <c r="O56" s="44" t="s">
        <v>509</v>
      </c>
      <c r="P56" s="44" t="s">
        <v>72</v>
      </c>
      <c r="Q56" s="44" t="s">
        <v>510</v>
      </c>
      <c r="R56" s="44" t="s">
        <v>138</v>
      </c>
      <c r="S56" s="46" t="s">
        <v>139</v>
      </c>
      <c r="T56" s="44" t="s">
        <v>76</v>
      </c>
      <c r="U56" s="90">
        <v>0</v>
      </c>
      <c r="V56" s="90">
        <v>0.2</v>
      </c>
      <c r="W56" s="90">
        <v>0.4</v>
      </c>
      <c r="X56" s="90">
        <v>0.4</v>
      </c>
      <c r="Y56" s="172">
        <f>SUM(U56:X56)</f>
        <v>1</v>
      </c>
      <c r="Z56" s="45">
        <v>0</v>
      </c>
      <c r="AA56" s="66">
        <f>Z56/X56</f>
        <v>0</v>
      </c>
      <c r="AB56" s="44" t="s">
        <v>511</v>
      </c>
      <c r="AC56" s="44" t="s">
        <v>502</v>
      </c>
      <c r="AD56" s="44" t="s">
        <v>512</v>
      </c>
      <c r="AE56" s="45">
        <v>0.28000000000000003</v>
      </c>
      <c r="AF56" s="68">
        <f>AE56/X56</f>
        <v>0.70000000000000007</v>
      </c>
      <c r="AG56" s="54" t="s">
        <v>513</v>
      </c>
      <c r="AH56" s="54" t="s">
        <v>502</v>
      </c>
      <c r="AI56" s="44" t="s">
        <v>514</v>
      </c>
      <c r="AJ56" s="100"/>
      <c r="AK56" s="68"/>
      <c r="AL56" s="54"/>
      <c r="AM56" s="54"/>
      <c r="AN56" s="44"/>
      <c r="AO56" s="44"/>
      <c r="AP56" s="54"/>
      <c r="AQ56" s="54"/>
      <c r="AR56" s="44"/>
      <c r="AS56" s="44"/>
      <c r="AT56" s="166">
        <v>0.28000000000000003</v>
      </c>
      <c r="AU56" s="175">
        <v>0.7</v>
      </c>
      <c r="AV56" s="55" t="s">
        <v>82</v>
      </c>
      <c r="AW56" s="55" t="s">
        <v>82</v>
      </c>
      <c r="AX56" s="56" t="s">
        <v>83</v>
      </c>
      <c r="AY56" s="182" t="s">
        <v>83</v>
      </c>
      <c r="AZ56" s="176">
        <v>0.1</v>
      </c>
      <c r="BA56" s="176">
        <v>0.5</v>
      </c>
      <c r="BB56" s="86" t="s">
        <v>83</v>
      </c>
      <c r="BC56" s="59">
        <f>AZ56/V56</f>
        <v>0.5</v>
      </c>
      <c r="BD56" s="59">
        <f>BA56/W56</f>
        <v>1.25</v>
      </c>
      <c r="BE56" s="183">
        <f>0.6+0.28</f>
        <v>0.88</v>
      </c>
      <c r="BF56" s="121">
        <f>BE56/Y56</f>
        <v>0.88</v>
      </c>
      <c r="BG56" s="74"/>
      <c r="BH56" s="46"/>
      <c r="BI56" s="46"/>
      <c r="BJ56" s="46"/>
      <c r="BK56" s="75"/>
      <c r="BL56" s="44"/>
      <c r="BM56" s="65"/>
      <c r="BN56" s="65"/>
      <c r="BO56" s="65"/>
      <c r="BQ56" s="350" t="s">
        <v>515</v>
      </c>
    </row>
    <row r="57" spans="1:69" s="4" customFormat="1" ht="35.25" hidden="1" customHeight="1">
      <c r="A57" s="43">
        <v>34</v>
      </c>
      <c r="B57" s="44" t="s">
        <v>516</v>
      </c>
      <c r="C57" s="44" t="s">
        <v>180</v>
      </c>
      <c r="D57" s="45" t="s">
        <v>517</v>
      </c>
      <c r="E57" s="44" t="s">
        <v>85</v>
      </c>
      <c r="F57" s="44" t="s">
        <v>518</v>
      </c>
      <c r="G57" s="44" t="s">
        <v>182</v>
      </c>
      <c r="H57" s="44" t="s">
        <v>65</v>
      </c>
      <c r="I57" s="44" t="s">
        <v>66</v>
      </c>
      <c r="J57" s="44" t="s">
        <v>519</v>
      </c>
      <c r="K57" s="44" t="s">
        <v>125</v>
      </c>
      <c r="L57" s="44" t="s">
        <v>520</v>
      </c>
      <c r="M57" s="90">
        <v>0</v>
      </c>
      <c r="N57" s="46" t="s">
        <v>521</v>
      </c>
      <c r="O57" s="44" t="s">
        <v>522</v>
      </c>
      <c r="P57" s="44" t="s">
        <v>105</v>
      </c>
      <c r="Q57" s="44" t="s">
        <v>523</v>
      </c>
      <c r="R57" s="44" t="s">
        <v>138</v>
      </c>
      <c r="S57" s="46" t="s">
        <v>75</v>
      </c>
      <c r="T57" s="44" t="s">
        <v>108</v>
      </c>
      <c r="U57" s="90">
        <v>1</v>
      </c>
      <c r="V57" s="90">
        <v>0</v>
      </c>
      <c r="W57" s="90">
        <v>0</v>
      </c>
      <c r="X57" s="90">
        <v>0</v>
      </c>
      <c r="Y57" s="91">
        <v>1</v>
      </c>
      <c r="Z57" s="119" t="s">
        <v>83</v>
      </c>
      <c r="AA57" s="184" t="s">
        <v>83</v>
      </c>
      <c r="AB57" s="156" t="s">
        <v>524</v>
      </c>
      <c r="AC57" s="45" t="s">
        <v>525</v>
      </c>
      <c r="AD57" s="185" t="s">
        <v>526</v>
      </c>
      <c r="AE57" s="45" t="s">
        <v>83</v>
      </c>
      <c r="AF57" s="45" t="s">
        <v>83</v>
      </c>
      <c r="AG57" s="54" t="s">
        <v>524</v>
      </c>
      <c r="AH57" s="54" t="s">
        <v>525</v>
      </c>
      <c r="AI57" s="54" t="s">
        <v>526</v>
      </c>
      <c r="AJ57" s="45"/>
      <c r="AK57" s="45"/>
      <c r="AL57" s="54"/>
      <c r="AM57" s="44"/>
      <c r="AN57" s="44"/>
      <c r="AO57" s="45"/>
      <c r="AP57" s="68"/>
      <c r="AQ57" s="54"/>
      <c r="AR57" s="54"/>
      <c r="AS57" s="54"/>
      <c r="AT57" s="55" t="s">
        <v>83</v>
      </c>
      <c r="AU57" s="55" t="s">
        <v>83</v>
      </c>
      <c r="AV57" s="55" t="s">
        <v>82</v>
      </c>
      <c r="AW57" s="55" t="s">
        <v>82</v>
      </c>
      <c r="AX57" s="56" t="s">
        <v>83</v>
      </c>
      <c r="AY57" s="126">
        <v>1</v>
      </c>
      <c r="AZ57" s="186" t="s">
        <v>83</v>
      </c>
      <c r="BA57" s="186" t="s">
        <v>83</v>
      </c>
      <c r="BB57" s="55">
        <v>1</v>
      </c>
      <c r="BC57" s="152"/>
      <c r="BD57" s="152"/>
      <c r="BE57" s="95">
        <v>1</v>
      </c>
      <c r="BF57" s="121">
        <f t="shared" si="1"/>
        <v>1</v>
      </c>
      <c r="BG57" s="74"/>
      <c r="BH57" s="46"/>
      <c r="BI57" s="46"/>
      <c r="BJ57" s="46"/>
      <c r="BK57" s="75"/>
      <c r="BL57" s="44" t="s">
        <v>527</v>
      </c>
      <c r="BM57" s="65"/>
      <c r="BN57" s="65"/>
      <c r="BO57" s="65"/>
      <c r="BQ57" s="150"/>
    </row>
    <row r="58" spans="1:69" s="4" customFormat="1" ht="35.25" hidden="1" customHeight="1">
      <c r="A58" s="43">
        <v>34.1</v>
      </c>
      <c r="B58" s="44" t="s">
        <v>516</v>
      </c>
      <c r="C58" s="44" t="s">
        <v>180</v>
      </c>
      <c r="D58" s="45" t="s">
        <v>517</v>
      </c>
      <c r="E58" s="44" t="s">
        <v>85</v>
      </c>
      <c r="F58" s="44" t="s">
        <v>518</v>
      </c>
      <c r="G58" s="44" t="s">
        <v>182</v>
      </c>
      <c r="H58" s="44" t="s">
        <v>65</v>
      </c>
      <c r="I58" s="44" t="s">
        <v>66</v>
      </c>
      <c r="J58" s="44" t="s">
        <v>211</v>
      </c>
      <c r="K58" s="44" t="s">
        <v>125</v>
      </c>
      <c r="L58" s="44" t="s">
        <v>520</v>
      </c>
      <c r="M58" s="187">
        <v>258806</v>
      </c>
      <c r="N58" s="46" t="s">
        <v>528</v>
      </c>
      <c r="O58" s="44" t="s">
        <v>529</v>
      </c>
      <c r="P58" s="44" t="s">
        <v>117</v>
      </c>
      <c r="Q58" s="44" t="s">
        <v>530</v>
      </c>
      <c r="R58" s="44" t="s">
        <v>138</v>
      </c>
      <c r="S58" s="46" t="s">
        <v>75</v>
      </c>
      <c r="T58" s="44" t="s">
        <v>108</v>
      </c>
      <c r="U58" s="90">
        <v>0</v>
      </c>
      <c r="V58" s="187">
        <v>258806</v>
      </c>
      <c r="W58" s="90">
        <v>0</v>
      </c>
      <c r="X58" s="90">
        <v>0</v>
      </c>
      <c r="Y58" s="188">
        <v>258806</v>
      </c>
      <c r="Z58" s="152" t="s">
        <v>83</v>
      </c>
      <c r="AA58" s="184" t="s">
        <v>83</v>
      </c>
      <c r="AB58" s="156" t="s">
        <v>531</v>
      </c>
      <c r="AC58" s="45" t="s">
        <v>525</v>
      </c>
      <c r="AD58" s="185" t="s">
        <v>532</v>
      </c>
      <c r="AE58" s="45" t="s">
        <v>83</v>
      </c>
      <c r="AF58" s="45" t="s">
        <v>83</v>
      </c>
      <c r="AG58" s="54" t="s">
        <v>531</v>
      </c>
      <c r="AH58" s="54" t="s">
        <v>525</v>
      </c>
      <c r="AI58" s="54" t="s">
        <v>532</v>
      </c>
      <c r="AJ58" s="45"/>
      <c r="AK58" s="45"/>
      <c r="AL58" s="54"/>
      <c r="AM58" s="44"/>
      <c r="AN58" s="44"/>
      <c r="AO58" s="45"/>
      <c r="AP58" s="68"/>
      <c r="AQ58" s="54"/>
      <c r="AR58" s="54"/>
      <c r="AS58" s="54"/>
      <c r="AT58" s="55" t="s">
        <v>83</v>
      </c>
      <c r="AU58" s="55" t="s">
        <v>83</v>
      </c>
      <c r="AV58" s="55" t="s">
        <v>82</v>
      </c>
      <c r="AW58" s="55" t="s">
        <v>82</v>
      </c>
      <c r="AX58" s="56" t="s">
        <v>83</v>
      </c>
      <c r="AY58" s="189" t="s">
        <v>83</v>
      </c>
      <c r="AZ58" s="45">
        <v>292.71100000000001</v>
      </c>
      <c r="BA58" s="45"/>
      <c r="BB58" s="190"/>
      <c r="BC58" s="55">
        <v>1</v>
      </c>
      <c r="BD58" s="55"/>
      <c r="BE58" s="95">
        <v>292711</v>
      </c>
      <c r="BF58" s="121">
        <f t="shared" si="1"/>
        <v>1.1310054635518496</v>
      </c>
      <c r="BG58" s="74"/>
      <c r="BH58" s="46"/>
      <c r="BI58" s="46"/>
      <c r="BJ58" s="46"/>
      <c r="BK58" s="75"/>
      <c r="BL58" s="44" t="s">
        <v>527</v>
      </c>
      <c r="BM58" s="65"/>
      <c r="BN58" s="65"/>
      <c r="BO58" s="65"/>
      <c r="BQ58" s="150"/>
    </row>
    <row r="59" spans="1:69" s="4" customFormat="1" ht="35.25" hidden="1" customHeight="1">
      <c r="A59" s="43">
        <v>35</v>
      </c>
      <c r="B59" s="44" t="s">
        <v>516</v>
      </c>
      <c r="C59" s="44" t="s">
        <v>180</v>
      </c>
      <c r="D59" s="45" t="s">
        <v>517</v>
      </c>
      <c r="E59" s="44" t="s">
        <v>85</v>
      </c>
      <c r="F59" s="44" t="s">
        <v>518</v>
      </c>
      <c r="G59" s="44" t="s">
        <v>182</v>
      </c>
      <c r="H59" s="44" t="s">
        <v>65</v>
      </c>
      <c r="I59" s="44" t="s">
        <v>66</v>
      </c>
      <c r="J59" s="44" t="s">
        <v>519</v>
      </c>
      <c r="K59" s="44" t="s">
        <v>125</v>
      </c>
      <c r="L59" s="44" t="s">
        <v>533</v>
      </c>
      <c r="M59" s="90">
        <v>0</v>
      </c>
      <c r="N59" s="46" t="s">
        <v>534</v>
      </c>
      <c r="O59" s="44" t="s">
        <v>535</v>
      </c>
      <c r="P59" s="44" t="s">
        <v>105</v>
      </c>
      <c r="Q59" s="44" t="s">
        <v>536</v>
      </c>
      <c r="R59" s="44" t="s">
        <v>138</v>
      </c>
      <c r="S59" s="46" t="s">
        <v>75</v>
      </c>
      <c r="T59" s="44" t="s">
        <v>108</v>
      </c>
      <c r="U59" s="90">
        <v>0</v>
      </c>
      <c r="V59" s="90">
        <v>1</v>
      </c>
      <c r="W59" s="90">
        <v>0</v>
      </c>
      <c r="X59" s="90">
        <v>0</v>
      </c>
      <c r="Y59" s="91">
        <v>1</v>
      </c>
      <c r="Z59" s="119" t="s">
        <v>83</v>
      </c>
      <c r="AA59" s="184" t="s">
        <v>83</v>
      </c>
      <c r="AB59" s="191" t="s">
        <v>537</v>
      </c>
      <c r="AC59" s="45" t="s">
        <v>525</v>
      </c>
      <c r="AD59" s="185" t="s">
        <v>538</v>
      </c>
      <c r="AE59" s="192" t="s">
        <v>83</v>
      </c>
      <c r="AF59" s="192" t="s">
        <v>83</v>
      </c>
      <c r="AG59" s="54" t="s">
        <v>537</v>
      </c>
      <c r="AH59" s="54" t="s">
        <v>525</v>
      </c>
      <c r="AI59" s="54" t="s">
        <v>538</v>
      </c>
      <c r="AJ59" s="45"/>
      <c r="AK59" s="68"/>
      <c r="AL59" s="173"/>
      <c r="AM59" s="44"/>
      <c r="AN59" s="193"/>
      <c r="AO59" s="194"/>
      <c r="AP59" s="194"/>
      <c r="AQ59" s="173"/>
      <c r="AR59" s="54"/>
      <c r="AS59" s="54"/>
      <c r="AT59" s="55" t="s">
        <v>83</v>
      </c>
      <c r="AU59" s="194" t="s">
        <v>83</v>
      </c>
      <c r="AV59" s="55" t="s">
        <v>82</v>
      </c>
      <c r="AW59" s="55" t="s">
        <v>82</v>
      </c>
      <c r="AX59" s="56" t="s">
        <v>83</v>
      </c>
      <c r="AY59" s="189" t="s">
        <v>83</v>
      </c>
      <c r="AZ59" s="195">
        <v>0.25</v>
      </c>
      <c r="BA59" s="195">
        <v>1</v>
      </c>
      <c r="BB59" s="190"/>
      <c r="BC59" s="55">
        <v>1</v>
      </c>
      <c r="BD59" s="55"/>
      <c r="BE59" s="95">
        <v>1</v>
      </c>
      <c r="BF59" s="121">
        <f t="shared" si="1"/>
        <v>1</v>
      </c>
      <c r="BG59" s="74"/>
      <c r="BH59" s="46"/>
      <c r="BI59" s="46"/>
      <c r="BJ59" s="46"/>
      <c r="BK59" s="75"/>
      <c r="BL59" s="44" t="s">
        <v>527</v>
      </c>
      <c r="BM59" s="65"/>
      <c r="BN59" s="65"/>
      <c r="BO59" s="193" t="s">
        <v>539</v>
      </c>
      <c r="BQ59" s="150"/>
    </row>
    <row r="60" spans="1:69" s="4" customFormat="1" ht="35.25" hidden="1" customHeight="1">
      <c r="A60" s="43">
        <v>36</v>
      </c>
      <c r="B60" s="44" t="s">
        <v>516</v>
      </c>
      <c r="C60" s="44" t="s">
        <v>180</v>
      </c>
      <c r="D60" s="45" t="s">
        <v>517</v>
      </c>
      <c r="E60" s="44" t="s">
        <v>85</v>
      </c>
      <c r="F60" s="44" t="s">
        <v>518</v>
      </c>
      <c r="G60" s="44" t="s">
        <v>182</v>
      </c>
      <c r="H60" s="44" t="s">
        <v>65</v>
      </c>
      <c r="I60" s="44" t="s">
        <v>66</v>
      </c>
      <c r="J60" s="44" t="s">
        <v>519</v>
      </c>
      <c r="K60" s="44" t="s">
        <v>125</v>
      </c>
      <c r="L60" s="44" t="s">
        <v>540</v>
      </c>
      <c r="M60" s="90">
        <v>0</v>
      </c>
      <c r="N60" s="46" t="s">
        <v>521</v>
      </c>
      <c r="O60" s="44" t="s">
        <v>541</v>
      </c>
      <c r="P60" s="44" t="s">
        <v>117</v>
      </c>
      <c r="Q60" s="44" t="s">
        <v>542</v>
      </c>
      <c r="R60" s="44" t="s">
        <v>138</v>
      </c>
      <c r="S60" s="46" t="s">
        <v>75</v>
      </c>
      <c r="T60" s="44" t="s">
        <v>108</v>
      </c>
      <c r="U60" s="90">
        <v>1</v>
      </c>
      <c r="V60" s="90">
        <v>0</v>
      </c>
      <c r="W60" s="90">
        <v>0</v>
      </c>
      <c r="X60" s="90">
        <v>0</v>
      </c>
      <c r="Y60" s="91">
        <v>1</v>
      </c>
      <c r="Z60" s="119" t="s">
        <v>83</v>
      </c>
      <c r="AA60" s="184" t="s">
        <v>83</v>
      </c>
      <c r="AB60" s="156" t="s">
        <v>543</v>
      </c>
      <c r="AC60" s="45" t="s">
        <v>525</v>
      </c>
      <c r="AD60" s="185" t="s">
        <v>544</v>
      </c>
      <c r="AE60" s="45" t="s">
        <v>83</v>
      </c>
      <c r="AF60" s="45" t="s">
        <v>83</v>
      </c>
      <c r="AG60" s="54" t="s">
        <v>543</v>
      </c>
      <c r="AH60" s="54" t="s">
        <v>525</v>
      </c>
      <c r="AI60" s="54" t="s">
        <v>544</v>
      </c>
      <c r="AJ60" s="45"/>
      <c r="AK60" s="45"/>
      <c r="AL60" s="54"/>
      <c r="AM60" s="44"/>
      <c r="AN60" s="44"/>
      <c r="AO60" s="45"/>
      <c r="AP60" s="68"/>
      <c r="AQ60" s="54"/>
      <c r="AR60" s="54"/>
      <c r="AS60" s="54"/>
      <c r="AT60" s="194" t="s">
        <v>83</v>
      </c>
      <c r="AU60" s="194" t="s">
        <v>83</v>
      </c>
      <c r="AV60" s="55" t="s">
        <v>82</v>
      </c>
      <c r="AW60" s="55" t="s">
        <v>82</v>
      </c>
      <c r="AX60" s="56" t="s">
        <v>83</v>
      </c>
      <c r="AY60" s="130">
        <v>1</v>
      </c>
      <c r="AZ60" s="196" t="s">
        <v>83</v>
      </c>
      <c r="BA60" s="196" t="s">
        <v>83</v>
      </c>
      <c r="BB60" s="55">
        <v>1</v>
      </c>
      <c r="BC60" s="152"/>
      <c r="BD60" s="152"/>
      <c r="BE60" s="95">
        <v>1</v>
      </c>
      <c r="BF60" s="121">
        <f t="shared" si="1"/>
        <v>1</v>
      </c>
      <c r="BG60" s="74"/>
      <c r="BH60" s="46"/>
      <c r="BI60" s="46"/>
      <c r="BJ60" s="46"/>
      <c r="BK60" s="75"/>
      <c r="BL60" s="44" t="s">
        <v>527</v>
      </c>
      <c r="BM60" s="65"/>
      <c r="BN60" s="65"/>
      <c r="BO60" s="65"/>
      <c r="BQ60" s="150"/>
    </row>
    <row r="61" spans="1:69" s="4" customFormat="1" ht="35.25" hidden="1" customHeight="1">
      <c r="A61" s="43">
        <v>37</v>
      </c>
      <c r="B61" s="44" t="s">
        <v>516</v>
      </c>
      <c r="C61" s="44" t="s">
        <v>180</v>
      </c>
      <c r="D61" s="45" t="s">
        <v>517</v>
      </c>
      <c r="E61" s="44" t="s">
        <v>85</v>
      </c>
      <c r="F61" s="44" t="s">
        <v>518</v>
      </c>
      <c r="G61" s="44" t="s">
        <v>182</v>
      </c>
      <c r="H61" s="44" t="s">
        <v>65</v>
      </c>
      <c r="I61" s="44" t="s">
        <v>66</v>
      </c>
      <c r="J61" s="44" t="s">
        <v>211</v>
      </c>
      <c r="K61" s="44" t="s">
        <v>125</v>
      </c>
      <c r="L61" s="44" t="s">
        <v>545</v>
      </c>
      <c r="M61" s="197">
        <v>58238</v>
      </c>
      <c r="N61" s="46" t="s">
        <v>546</v>
      </c>
      <c r="O61" s="44" t="s">
        <v>547</v>
      </c>
      <c r="P61" s="44" t="s">
        <v>117</v>
      </c>
      <c r="Q61" s="44" t="s">
        <v>548</v>
      </c>
      <c r="R61" s="44" t="s">
        <v>74</v>
      </c>
      <c r="S61" s="46" t="s">
        <v>75</v>
      </c>
      <c r="T61" s="44" t="s">
        <v>108</v>
      </c>
      <c r="U61" s="47">
        <v>0.5</v>
      </c>
      <c r="V61" s="47">
        <v>0.65</v>
      </c>
      <c r="W61" s="47">
        <v>0.8</v>
      </c>
      <c r="X61" s="47">
        <v>1</v>
      </c>
      <c r="Y61" s="48">
        <v>1</v>
      </c>
      <c r="Z61" s="131">
        <f>50558/58238</f>
        <v>0.86812733953775889</v>
      </c>
      <c r="AA61" s="184">
        <f>+Z61/X61</f>
        <v>0.86812733953775889</v>
      </c>
      <c r="AB61" s="156" t="s">
        <v>549</v>
      </c>
      <c r="AC61" s="45" t="s">
        <v>525</v>
      </c>
      <c r="AD61" s="185" t="s">
        <v>550</v>
      </c>
      <c r="AE61" s="198">
        <f>50970/58110</f>
        <v>0.87712958182756839</v>
      </c>
      <c r="AF61" s="116">
        <f>+AE61/X61</f>
        <v>0.87712958182756839</v>
      </c>
      <c r="AG61" s="54" t="s">
        <v>551</v>
      </c>
      <c r="AH61" s="54" t="s">
        <v>525</v>
      </c>
      <c r="AI61" s="54" t="s">
        <v>552</v>
      </c>
      <c r="AJ61" s="116"/>
      <c r="AK61" s="68"/>
      <c r="AL61" s="173"/>
      <c r="AM61" s="44"/>
      <c r="AN61" s="44"/>
      <c r="AO61" s="116"/>
      <c r="AP61" s="68"/>
      <c r="AQ61" s="54"/>
      <c r="AR61" s="54"/>
      <c r="AS61" s="54"/>
      <c r="AT61" s="199">
        <f>+AE61</f>
        <v>0.87712958182756839</v>
      </c>
      <c r="AU61" s="199">
        <f>+AF61</f>
        <v>0.87712958182756839</v>
      </c>
      <c r="AV61" s="55" t="s">
        <v>82</v>
      </c>
      <c r="AW61" s="55" t="s">
        <v>82</v>
      </c>
      <c r="AX61" s="56" t="s">
        <v>83</v>
      </c>
      <c r="AY61" s="200">
        <v>52.2</v>
      </c>
      <c r="AZ61" s="201">
        <v>0.77910000000000001</v>
      </c>
      <c r="BA61" s="201">
        <v>0.85089999999999999</v>
      </c>
      <c r="BB61" s="55">
        <v>0.52</v>
      </c>
      <c r="BC61" s="131">
        <v>0.77910000000000001</v>
      </c>
      <c r="BD61" s="131">
        <v>1</v>
      </c>
      <c r="BE61" s="132">
        <f>+AU61</f>
        <v>0.87712958182756839</v>
      </c>
      <c r="BF61" s="89">
        <f t="shared" si="1"/>
        <v>0.87712958182756839</v>
      </c>
      <c r="BG61" s="74"/>
      <c r="BH61" s="46"/>
      <c r="BI61" s="46"/>
      <c r="BJ61" s="46"/>
      <c r="BK61" s="75"/>
      <c r="BL61" s="44" t="s">
        <v>553</v>
      </c>
      <c r="BM61" s="65" t="s">
        <v>554</v>
      </c>
      <c r="BN61" s="77">
        <v>45884</v>
      </c>
      <c r="BO61" s="65"/>
      <c r="BQ61" s="150"/>
    </row>
    <row r="62" spans="1:69" s="4" customFormat="1" ht="35.25" hidden="1" customHeight="1">
      <c r="A62" s="43">
        <v>38</v>
      </c>
      <c r="B62" s="44" t="s">
        <v>555</v>
      </c>
      <c r="C62" s="44" t="s">
        <v>60</v>
      </c>
      <c r="D62" s="45" t="s">
        <v>556</v>
      </c>
      <c r="E62" s="44" t="s">
        <v>85</v>
      </c>
      <c r="F62" s="44" t="s">
        <v>63</v>
      </c>
      <c r="G62" s="44" t="s">
        <v>64</v>
      </c>
      <c r="H62" s="44" t="s">
        <v>65</v>
      </c>
      <c r="I62" s="44" t="s">
        <v>557</v>
      </c>
      <c r="J62" s="44" t="s">
        <v>558</v>
      </c>
      <c r="K62" s="44" t="s">
        <v>248</v>
      </c>
      <c r="L62" s="44" t="s">
        <v>559</v>
      </c>
      <c r="M62" s="90">
        <v>0</v>
      </c>
      <c r="N62" s="46" t="s">
        <v>560</v>
      </c>
      <c r="O62" s="44" t="s">
        <v>561</v>
      </c>
      <c r="P62" s="44" t="s">
        <v>105</v>
      </c>
      <c r="Q62" s="44" t="s">
        <v>562</v>
      </c>
      <c r="R62" s="44" t="s">
        <v>74</v>
      </c>
      <c r="S62" s="46" t="s">
        <v>75</v>
      </c>
      <c r="T62" s="44" t="s">
        <v>76</v>
      </c>
      <c r="U62" s="47">
        <v>0</v>
      </c>
      <c r="V62" s="47">
        <v>0</v>
      </c>
      <c r="W62" s="47">
        <v>1</v>
      </c>
      <c r="X62" s="47">
        <v>1</v>
      </c>
      <c r="Y62" s="48">
        <v>1</v>
      </c>
      <c r="Z62" s="184">
        <v>1</v>
      </c>
      <c r="AA62" s="184">
        <v>1</v>
      </c>
      <c r="AB62" s="156" t="s">
        <v>563</v>
      </c>
      <c r="AC62" s="45" t="s">
        <v>564</v>
      </c>
      <c r="AD62" s="44" t="s">
        <v>565</v>
      </c>
      <c r="AE62" s="56">
        <v>1</v>
      </c>
      <c r="AF62" s="56">
        <v>1</v>
      </c>
      <c r="AG62" s="54" t="s">
        <v>565</v>
      </c>
      <c r="AH62" s="45" t="s">
        <v>564</v>
      </c>
      <c r="AI62" s="44" t="s">
        <v>566</v>
      </c>
      <c r="AJ62" s="68"/>
      <c r="AK62" s="68"/>
      <c r="AL62" s="202"/>
      <c r="AM62" s="44"/>
      <c r="AN62" s="44"/>
      <c r="AO62" s="68"/>
      <c r="AP62" s="68"/>
      <c r="AQ62" s="54"/>
      <c r="AR62" s="44"/>
      <c r="AS62" s="44"/>
      <c r="AT62" s="199">
        <v>1</v>
      </c>
      <c r="AU62" s="199">
        <v>1</v>
      </c>
      <c r="AV62" s="55" t="s">
        <v>82</v>
      </c>
      <c r="AW62" s="55" t="s">
        <v>82</v>
      </c>
      <c r="AX62" s="56" t="s">
        <v>83</v>
      </c>
      <c r="AY62" s="130" t="s">
        <v>83</v>
      </c>
      <c r="AZ62" s="167" t="s">
        <v>247</v>
      </c>
      <c r="BA62" s="80">
        <v>1</v>
      </c>
      <c r="BB62" s="59"/>
      <c r="BC62" s="59">
        <v>0</v>
      </c>
      <c r="BD62" s="59">
        <v>1</v>
      </c>
      <c r="BE62" s="88">
        <v>1</v>
      </c>
      <c r="BF62" s="121">
        <f t="shared" si="1"/>
        <v>1</v>
      </c>
      <c r="BG62" s="74"/>
      <c r="BH62" s="46"/>
      <c r="BI62" s="46"/>
      <c r="BJ62" s="46"/>
      <c r="BK62" s="75"/>
      <c r="BL62" s="44"/>
      <c r="BM62" s="65"/>
      <c r="BN62" s="65"/>
      <c r="BO62" s="65"/>
      <c r="BQ62" s="150"/>
    </row>
    <row r="63" spans="1:69" s="4" customFormat="1" ht="35.25" hidden="1" customHeight="1">
      <c r="A63" s="43">
        <v>39</v>
      </c>
      <c r="B63" s="44" t="s">
        <v>555</v>
      </c>
      <c r="C63" s="44" t="s">
        <v>60</v>
      </c>
      <c r="D63" s="45" t="s">
        <v>556</v>
      </c>
      <c r="E63" s="44" t="s">
        <v>85</v>
      </c>
      <c r="F63" s="44" t="s">
        <v>63</v>
      </c>
      <c r="G63" s="44" t="s">
        <v>64</v>
      </c>
      <c r="H63" s="44" t="s">
        <v>65</v>
      </c>
      <c r="I63" s="44" t="s">
        <v>66</v>
      </c>
      <c r="J63" s="44" t="s">
        <v>86</v>
      </c>
      <c r="K63" s="44" t="s">
        <v>567</v>
      </c>
      <c r="L63" s="44" t="s">
        <v>568</v>
      </c>
      <c r="M63" s="90">
        <v>0</v>
      </c>
      <c r="N63" s="46" t="s">
        <v>569</v>
      </c>
      <c r="O63" s="44" t="s">
        <v>570</v>
      </c>
      <c r="P63" s="44" t="s">
        <v>105</v>
      </c>
      <c r="Q63" s="44" t="s">
        <v>562</v>
      </c>
      <c r="R63" s="44" t="s">
        <v>74</v>
      </c>
      <c r="S63" s="46" t="s">
        <v>107</v>
      </c>
      <c r="T63" s="44" t="s">
        <v>76</v>
      </c>
      <c r="U63" s="47">
        <v>0</v>
      </c>
      <c r="V63" s="47">
        <v>1</v>
      </c>
      <c r="W63" s="47">
        <v>1</v>
      </c>
      <c r="X63" s="47">
        <v>1</v>
      </c>
      <c r="Y63" s="182">
        <v>1</v>
      </c>
      <c r="Z63" s="184">
        <v>1</v>
      </c>
      <c r="AA63" s="184">
        <v>1</v>
      </c>
      <c r="AB63" s="45" t="s">
        <v>571</v>
      </c>
      <c r="AC63" s="45" t="s">
        <v>564</v>
      </c>
      <c r="AD63" s="44" t="s">
        <v>572</v>
      </c>
      <c r="AE63" s="56">
        <v>1</v>
      </c>
      <c r="AF63" s="56">
        <v>1</v>
      </c>
      <c r="AG63" s="54" t="s">
        <v>573</v>
      </c>
      <c r="AH63" s="45" t="s">
        <v>564</v>
      </c>
      <c r="AI63" s="44" t="s">
        <v>574</v>
      </c>
      <c r="AJ63" s="68"/>
      <c r="AK63" s="68"/>
      <c r="AL63" s="202"/>
      <c r="AM63" s="44"/>
      <c r="AN63" s="44"/>
      <c r="AO63" s="68"/>
      <c r="AP63" s="68"/>
      <c r="AQ63" s="54"/>
      <c r="AR63" s="44"/>
      <c r="AS63" s="44"/>
      <c r="AT63" s="199">
        <v>1</v>
      </c>
      <c r="AU63" s="199">
        <v>1</v>
      </c>
      <c r="AV63" s="55" t="s">
        <v>82</v>
      </c>
      <c r="AW63" s="55" t="s">
        <v>82</v>
      </c>
      <c r="AX63" s="56" t="s">
        <v>83</v>
      </c>
      <c r="AY63" s="203">
        <v>0</v>
      </c>
      <c r="AZ63" s="164">
        <v>0</v>
      </c>
      <c r="BA63" s="164">
        <v>0.7</v>
      </c>
      <c r="BB63" s="59"/>
      <c r="BC63" s="164">
        <v>0</v>
      </c>
      <c r="BD63" s="164">
        <v>0.7</v>
      </c>
      <c r="BE63" s="88">
        <v>1</v>
      </c>
      <c r="BF63" s="121">
        <f t="shared" si="1"/>
        <v>1</v>
      </c>
      <c r="BG63" s="74"/>
      <c r="BH63" s="46"/>
      <c r="BI63" s="46"/>
      <c r="BJ63" s="46"/>
      <c r="BK63" s="75"/>
      <c r="BL63" s="44"/>
      <c r="BM63" s="65"/>
      <c r="BN63" s="65"/>
      <c r="BO63" s="65"/>
      <c r="BQ63" s="150"/>
    </row>
    <row r="64" spans="1:69" s="4" customFormat="1" ht="35.25" hidden="1" customHeight="1">
      <c r="A64" s="43">
        <v>39.1</v>
      </c>
      <c r="B64" s="44" t="s">
        <v>555</v>
      </c>
      <c r="C64" s="44" t="s">
        <v>60</v>
      </c>
      <c r="D64" s="45" t="s">
        <v>556</v>
      </c>
      <c r="E64" s="44" t="s">
        <v>85</v>
      </c>
      <c r="F64" s="44" t="s">
        <v>63</v>
      </c>
      <c r="G64" s="44" t="s">
        <v>64</v>
      </c>
      <c r="H64" s="44" t="s">
        <v>65</v>
      </c>
      <c r="I64" s="44" t="s">
        <v>66</v>
      </c>
      <c r="J64" s="44" t="s">
        <v>86</v>
      </c>
      <c r="K64" s="44" t="s">
        <v>567</v>
      </c>
      <c r="L64" s="44" t="s">
        <v>568</v>
      </c>
      <c r="M64" s="90">
        <v>1</v>
      </c>
      <c r="N64" s="46" t="s">
        <v>575</v>
      </c>
      <c r="O64" s="44" t="s">
        <v>576</v>
      </c>
      <c r="P64" s="44" t="s">
        <v>105</v>
      </c>
      <c r="Q64" s="44" t="s">
        <v>577</v>
      </c>
      <c r="R64" s="44" t="s">
        <v>138</v>
      </c>
      <c r="S64" s="46" t="s">
        <v>75</v>
      </c>
      <c r="T64" s="44" t="s">
        <v>76</v>
      </c>
      <c r="U64" s="90">
        <v>1</v>
      </c>
      <c r="V64" s="178">
        <v>0</v>
      </c>
      <c r="W64" s="178">
        <v>0</v>
      </c>
      <c r="X64" s="178">
        <v>0</v>
      </c>
      <c r="Y64" s="204">
        <v>1</v>
      </c>
      <c r="Z64" s="152" t="s">
        <v>135</v>
      </c>
      <c r="AA64" s="152" t="s">
        <v>135</v>
      </c>
      <c r="AB64" s="156" t="s">
        <v>578</v>
      </c>
      <c r="AC64" s="45" t="s">
        <v>564</v>
      </c>
      <c r="AD64" s="44" t="s">
        <v>579</v>
      </c>
      <c r="AE64" s="152" t="s">
        <v>135</v>
      </c>
      <c r="AF64" s="152" t="s">
        <v>135</v>
      </c>
      <c r="AG64" s="54" t="s">
        <v>580</v>
      </c>
      <c r="AH64" s="45" t="s">
        <v>564</v>
      </c>
      <c r="AI64" s="44" t="s">
        <v>581</v>
      </c>
      <c r="AJ64" s="45"/>
      <c r="AK64" s="68"/>
      <c r="AL64" s="202"/>
      <c r="AM64" s="44"/>
      <c r="AN64" s="44"/>
      <c r="AO64" s="45"/>
      <c r="AP64" s="68"/>
      <c r="AQ64" s="54"/>
      <c r="AR64" s="44"/>
      <c r="AS64" s="44"/>
      <c r="AT64" s="81">
        <v>0</v>
      </c>
      <c r="AU64" s="81">
        <v>0</v>
      </c>
      <c r="AV64" s="55" t="s">
        <v>82</v>
      </c>
      <c r="AW64" s="55" t="s">
        <v>82</v>
      </c>
      <c r="AX64" s="56" t="s">
        <v>83</v>
      </c>
      <c r="AY64" s="130">
        <v>0.3</v>
      </c>
      <c r="AZ64" s="205" t="s">
        <v>247</v>
      </c>
      <c r="BA64" s="205">
        <v>0</v>
      </c>
      <c r="BB64" s="59">
        <v>0.3</v>
      </c>
      <c r="BC64" s="59"/>
      <c r="BD64" s="59">
        <v>0</v>
      </c>
      <c r="BE64" s="95">
        <v>0.3</v>
      </c>
      <c r="BF64" s="121">
        <f t="shared" si="1"/>
        <v>0.3</v>
      </c>
      <c r="BG64" s="74"/>
      <c r="BH64" s="46"/>
      <c r="BI64" s="46"/>
      <c r="BJ64" s="46"/>
      <c r="BK64" s="75"/>
      <c r="BL64" s="44"/>
      <c r="BM64" s="65"/>
      <c r="BN64" s="65"/>
      <c r="BO64" s="65"/>
      <c r="BQ64" s="150"/>
    </row>
    <row r="65" spans="1:69" s="4" customFormat="1" ht="35.25" hidden="1" customHeight="1">
      <c r="A65" s="43">
        <v>40</v>
      </c>
      <c r="B65" s="44" t="s">
        <v>582</v>
      </c>
      <c r="C65" s="206" t="s">
        <v>583</v>
      </c>
      <c r="D65" s="45" t="s">
        <v>584</v>
      </c>
      <c r="E65" s="44" t="s">
        <v>85</v>
      </c>
      <c r="F65" s="44" t="s">
        <v>63</v>
      </c>
      <c r="G65" s="44" t="s">
        <v>64</v>
      </c>
      <c r="H65" s="44" t="s">
        <v>65</v>
      </c>
      <c r="I65" s="44" t="s">
        <v>585</v>
      </c>
      <c r="J65" s="44" t="s">
        <v>586</v>
      </c>
      <c r="K65" s="44" t="s">
        <v>125</v>
      </c>
      <c r="L65" s="44" t="s">
        <v>587</v>
      </c>
      <c r="M65" s="45" t="s">
        <v>588</v>
      </c>
      <c r="N65" s="46" t="s">
        <v>589</v>
      </c>
      <c r="O65" s="44" t="s">
        <v>590</v>
      </c>
      <c r="P65" s="44" t="s">
        <v>72</v>
      </c>
      <c r="Q65" s="44" t="s">
        <v>591</v>
      </c>
      <c r="R65" s="44" t="s">
        <v>74</v>
      </c>
      <c r="S65" s="46" t="s">
        <v>107</v>
      </c>
      <c r="T65" s="44" t="s">
        <v>108</v>
      </c>
      <c r="U65" s="47">
        <v>0</v>
      </c>
      <c r="V65" s="47">
        <v>1</v>
      </c>
      <c r="W65" s="47">
        <v>1</v>
      </c>
      <c r="X65" s="47">
        <v>1</v>
      </c>
      <c r="Y65" s="85">
        <v>1</v>
      </c>
      <c r="Z65" s="55">
        <v>0</v>
      </c>
      <c r="AA65" s="184">
        <v>0</v>
      </c>
      <c r="AB65" s="156" t="s">
        <v>592</v>
      </c>
      <c r="AC65" s="45" t="s">
        <v>593</v>
      </c>
      <c r="AD65" s="156" t="s">
        <v>594</v>
      </c>
      <c r="AE65" s="68" t="s">
        <v>135</v>
      </c>
      <c r="AF65" s="68" t="s">
        <v>135</v>
      </c>
      <c r="AG65" s="54" t="s">
        <v>592</v>
      </c>
      <c r="AH65" s="54" t="s">
        <v>593</v>
      </c>
      <c r="AI65" s="181" t="s">
        <v>595</v>
      </c>
      <c r="AJ65" s="68"/>
      <c r="AK65" s="68"/>
      <c r="AL65" s="54"/>
      <c r="AM65" s="54"/>
      <c r="AN65" s="44"/>
      <c r="AO65" s="68"/>
      <c r="AP65" s="68"/>
      <c r="AQ65" s="54"/>
      <c r="AR65" s="53"/>
      <c r="AS65" s="181"/>
      <c r="AT65" s="68">
        <v>0</v>
      </c>
      <c r="AU65" s="68">
        <v>0</v>
      </c>
      <c r="AV65" s="55" t="s">
        <v>82</v>
      </c>
      <c r="AW65" s="55" t="s">
        <v>82</v>
      </c>
      <c r="AX65" s="56" t="s">
        <v>83</v>
      </c>
      <c r="AY65" s="68" t="s">
        <v>83</v>
      </c>
      <c r="AZ65" s="207">
        <v>1</v>
      </c>
      <c r="BA65" s="207">
        <v>1</v>
      </c>
      <c r="BB65" s="68" t="s">
        <v>83</v>
      </c>
      <c r="BC65" s="47">
        <v>1</v>
      </c>
      <c r="BD65" s="47">
        <v>1</v>
      </c>
      <c r="BE65" s="88">
        <v>1</v>
      </c>
      <c r="BF65" s="121">
        <f t="shared" si="1"/>
        <v>1</v>
      </c>
      <c r="BG65" s="74"/>
      <c r="BH65" s="46"/>
      <c r="BI65" s="46"/>
      <c r="BJ65" s="46"/>
      <c r="BK65" s="75"/>
      <c r="BL65" s="44" t="s">
        <v>596</v>
      </c>
      <c r="BM65" s="170">
        <v>2025121000422070</v>
      </c>
      <c r="BN65" s="77">
        <v>45849</v>
      </c>
      <c r="BO65" s="65"/>
      <c r="BQ65" s="150"/>
    </row>
    <row r="66" spans="1:69" s="4" customFormat="1" ht="35.25" hidden="1" customHeight="1">
      <c r="A66" s="43">
        <v>40.1</v>
      </c>
      <c r="B66" s="44" t="s">
        <v>582</v>
      </c>
      <c r="C66" s="206" t="s">
        <v>583</v>
      </c>
      <c r="D66" s="45" t="s">
        <v>584</v>
      </c>
      <c r="E66" s="44" t="s">
        <v>85</v>
      </c>
      <c r="F66" s="44" t="s">
        <v>63</v>
      </c>
      <c r="G66" s="44" t="s">
        <v>64</v>
      </c>
      <c r="H66" s="44" t="s">
        <v>65</v>
      </c>
      <c r="I66" s="44" t="s">
        <v>585</v>
      </c>
      <c r="J66" s="44" t="s">
        <v>586</v>
      </c>
      <c r="K66" s="44" t="s">
        <v>125</v>
      </c>
      <c r="L66" s="44" t="s">
        <v>587</v>
      </c>
      <c r="M66" s="45" t="s">
        <v>597</v>
      </c>
      <c r="N66" s="46" t="s">
        <v>598</v>
      </c>
      <c r="O66" s="44" t="s">
        <v>599</v>
      </c>
      <c r="P66" s="44" t="s">
        <v>72</v>
      </c>
      <c r="Q66" s="44" t="s">
        <v>600</v>
      </c>
      <c r="R66" s="44" t="s">
        <v>138</v>
      </c>
      <c r="S66" s="46" t="s">
        <v>139</v>
      </c>
      <c r="T66" s="44" t="s">
        <v>108</v>
      </c>
      <c r="U66" s="178">
        <v>0</v>
      </c>
      <c r="V66" s="178">
        <v>2</v>
      </c>
      <c r="W66" s="178">
        <v>2</v>
      </c>
      <c r="X66" s="178">
        <v>2</v>
      </c>
      <c r="Y66" s="101">
        <v>6</v>
      </c>
      <c r="Z66" s="125">
        <v>2</v>
      </c>
      <c r="AA66" s="184">
        <v>1</v>
      </c>
      <c r="AB66" s="208" t="s">
        <v>601</v>
      </c>
      <c r="AC66" s="45" t="s">
        <v>593</v>
      </c>
      <c r="AD66" s="156" t="s">
        <v>602</v>
      </c>
      <c r="AE66" s="68" t="s">
        <v>135</v>
      </c>
      <c r="AF66" s="184" t="s">
        <v>135</v>
      </c>
      <c r="AG66" s="54" t="s">
        <v>603</v>
      </c>
      <c r="AH66" s="54" t="s">
        <v>593</v>
      </c>
      <c r="AI66" s="181" t="s">
        <v>604</v>
      </c>
      <c r="AJ66" s="68"/>
      <c r="AK66" s="68"/>
      <c r="AL66" s="54"/>
      <c r="AM66" s="54"/>
      <c r="AN66" s="44"/>
      <c r="AO66" s="68"/>
      <c r="AP66" s="68"/>
      <c r="AQ66" s="54"/>
      <c r="AR66" s="53"/>
      <c r="AS66" s="181"/>
      <c r="AT66" s="103">
        <v>2</v>
      </c>
      <c r="AU66" s="68">
        <v>1</v>
      </c>
      <c r="AV66" s="55" t="s">
        <v>82</v>
      </c>
      <c r="AW66" s="55" t="s">
        <v>82</v>
      </c>
      <c r="AX66" s="56" t="s">
        <v>83</v>
      </c>
      <c r="AY66" s="68" t="s">
        <v>83</v>
      </c>
      <c r="AZ66" s="130">
        <v>2</v>
      </c>
      <c r="BA66" s="130">
        <v>2</v>
      </c>
      <c r="BB66" s="68" t="s">
        <v>83</v>
      </c>
      <c r="BC66" s="47">
        <v>1</v>
      </c>
      <c r="BD66" s="47">
        <v>1</v>
      </c>
      <c r="BE66" s="95">
        <v>6</v>
      </c>
      <c r="BF66" s="121">
        <f t="shared" si="1"/>
        <v>1</v>
      </c>
      <c r="BG66" s="74"/>
      <c r="BH66" s="46"/>
      <c r="BI66" s="46"/>
      <c r="BJ66" s="46"/>
      <c r="BK66" s="75"/>
      <c r="BL66" s="44"/>
      <c r="BM66" s="65"/>
      <c r="BN66" s="65"/>
      <c r="BO66" s="65"/>
      <c r="BQ66" s="150"/>
    </row>
    <row r="67" spans="1:69" s="4" customFormat="1" ht="35.25" hidden="1" customHeight="1">
      <c r="A67" s="43">
        <v>40.200000000000003</v>
      </c>
      <c r="B67" s="44" t="s">
        <v>582</v>
      </c>
      <c r="C67" s="206" t="s">
        <v>583</v>
      </c>
      <c r="D67" s="45" t="s">
        <v>584</v>
      </c>
      <c r="E67" s="44" t="s">
        <v>85</v>
      </c>
      <c r="F67" s="44" t="s">
        <v>63</v>
      </c>
      <c r="G67" s="44" t="s">
        <v>64</v>
      </c>
      <c r="H67" s="44" t="s">
        <v>65</v>
      </c>
      <c r="I67" s="44" t="s">
        <v>585</v>
      </c>
      <c r="J67" s="44" t="s">
        <v>586</v>
      </c>
      <c r="K67" s="44" t="s">
        <v>125</v>
      </c>
      <c r="L67" s="44" t="s">
        <v>587</v>
      </c>
      <c r="M67" s="45" t="s">
        <v>605</v>
      </c>
      <c r="N67" s="46" t="s">
        <v>606</v>
      </c>
      <c r="O67" s="44" t="s">
        <v>607</v>
      </c>
      <c r="P67" s="44" t="s">
        <v>72</v>
      </c>
      <c r="Q67" s="181" t="s">
        <v>608</v>
      </c>
      <c r="R67" s="44" t="s">
        <v>74</v>
      </c>
      <c r="S67" s="46" t="s">
        <v>107</v>
      </c>
      <c r="T67" s="44" t="s">
        <v>108</v>
      </c>
      <c r="U67" s="47">
        <v>0</v>
      </c>
      <c r="V67" s="47">
        <v>1</v>
      </c>
      <c r="W67" s="47">
        <v>1</v>
      </c>
      <c r="X67" s="47">
        <v>1</v>
      </c>
      <c r="Y67" s="85">
        <v>1</v>
      </c>
      <c r="Z67" s="55">
        <v>0</v>
      </c>
      <c r="AA67" s="184">
        <v>0</v>
      </c>
      <c r="AB67" s="156" t="s">
        <v>609</v>
      </c>
      <c r="AC67" s="45" t="s">
        <v>593</v>
      </c>
      <c r="AD67" s="156" t="s">
        <v>610</v>
      </c>
      <c r="AE67" s="68" t="s">
        <v>135</v>
      </c>
      <c r="AF67" s="68" t="s">
        <v>135</v>
      </c>
      <c r="AG67" s="54" t="s">
        <v>611</v>
      </c>
      <c r="AH67" s="54" t="s">
        <v>593</v>
      </c>
      <c r="AI67" s="181" t="s">
        <v>612</v>
      </c>
      <c r="AJ67" s="68"/>
      <c r="AK67" s="68"/>
      <c r="AL67" s="133"/>
      <c r="AM67" s="54"/>
      <c r="AN67" s="44"/>
      <c r="AO67" s="68"/>
      <c r="AP67" s="68"/>
      <c r="AQ67" s="54"/>
      <c r="AR67" s="53"/>
      <c r="AS67" s="181"/>
      <c r="AT67" s="68">
        <f>+AA67/X67</f>
        <v>0</v>
      </c>
      <c r="AU67" s="68">
        <v>0</v>
      </c>
      <c r="AV67" s="55" t="s">
        <v>82</v>
      </c>
      <c r="AW67" s="55" t="s">
        <v>82</v>
      </c>
      <c r="AX67" s="56" t="s">
        <v>83</v>
      </c>
      <c r="AY67" s="68" t="s">
        <v>83</v>
      </c>
      <c r="AZ67" s="47">
        <v>1</v>
      </c>
      <c r="BA67" s="47">
        <v>1</v>
      </c>
      <c r="BB67" s="68" t="s">
        <v>83</v>
      </c>
      <c r="BC67" s="47">
        <v>1</v>
      </c>
      <c r="BD67" s="47">
        <v>1</v>
      </c>
      <c r="BE67" s="88">
        <v>0.67</v>
      </c>
      <c r="BF67" s="121">
        <f t="shared" si="1"/>
        <v>0.67</v>
      </c>
      <c r="BG67" s="74"/>
      <c r="BH67" s="46"/>
      <c r="BI67" s="46"/>
      <c r="BJ67" s="46"/>
      <c r="BK67" s="75"/>
      <c r="BL67" s="44" t="s">
        <v>596</v>
      </c>
      <c r="BM67" s="170">
        <v>2025121000422070</v>
      </c>
      <c r="BN67" s="77">
        <v>45849</v>
      </c>
      <c r="BO67" s="65"/>
      <c r="BQ67" s="150"/>
    </row>
    <row r="68" spans="1:69" s="4" customFormat="1" ht="35.25" hidden="1" customHeight="1">
      <c r="A68" s="43">
        <v>41</v>
      </c>
      <c r="B68" s="44" t="s">
        <v>582</v>
      </c>
      <c r="C68" s="206" t="s">
        <v>583</v>
      </c>
      <c r="D68" s="45" t="s">
        <v>584</v>
      </c>
      <c r="E68" s="44" t="s">
        <v>85</v>
      </c>
      <c r="F68" s="44" t="s">
        <v>63</v>
      </c>
      <c r="G68" s="44" t="s">
        <v>64</v>
      </c>
      <c r="H68" s="44" t="s">
        <v>65</v>
      </c>
      <c r="I68" s="44" t="s">
        <v>585</v>
      </c>
      <c r="J68" s="44" t="s">
        <v>586</v>
      </c>
      <c r="K68" s="44" t="s">
        <v>125</v>
      </c>
      <c r="L68" s="44" t="s">
        <v>613</v>
      </c>
      <c r="M68" s="45" t="s">
        <v>614</v>
      </c>
      <c r="N68" s="46" t="s">
        <v>589</v>
      </c>
      <c r="O68" s="44" t="s">
        <v>615</v>
      </c>
      <c r="P68" s="44" t="s">
        <v>72</v>
      </c>
      <c r="Q68" s="44" t="s">
        <v>616</v>
      </c>
      <c r="R68" s="44" t="s">
        <v>74</v>
      </c>
      <c r="S68" s="46" t="s">
        <v>107</v>
      </c>
      <c r="T68" s="44" t="s">
        <v>108</v>
      </c>
      <c r="U68" s="47">
        <v>0</v>
      </c>
      <c r="V68" s="47">
        <v>1</v>
      </c>
      <c r="W68" s="47">
        <v>1</v>
      </c>
      <c r="X68" s="47">
        <v>1</v>
      </c>
      <c r="Y68" s="85">
        <v>1</v>
      </c>
      <c r="Z68" s="55">
        <v>0.25</v>
      </c>
      <c r="AA68" s="184">
        <v>0.25</v>
      </c>
      <c r="AB68" s="156" t="s">
        <v>617</v>
      </c>
      <c r="AC68" s="45" t="s">
        <v>593</v>
      </c>
      <c r="AD68" s="156" t="s">
        <v>618</v>
      </c>
      <c r="AE68" s="68" t="s">
        <v>135</v>
      </c>
      <c r="AF68" s="68" t="s">
        <v>135</v>
      </c>
      <c r="AG68" s="54" t="s">
        <v>619</v>
      </c>
      <c r="AH68" s="54" t="s">
        <v>593</v>
      </c>
      <c r="AI68" s="181" t="s">
        <v>612</v>
      </c>
      <c r="AJ68" s="68"/>
      <c r="AK68" s="68"/>
      <c r="AL68" s="54"/>
      <c r="AM68" s="54"/>
      <c r="AN68" s="44"/>
      <c r="AO68" s="68"/>
      <c r="AP68" s="68"/>
      <c r="AQ68" s="54"/>
      <c r="AR68" s="53"/>
      <c r="AS68" s="181"/>
      <c r="AT68" s="68">
        <f>+AA68</f>
        <v>0.25</v>
      </c>
      <c r="AU68" s="68">
        <v>0.25</v>
      </c>
      <c r="AV68" s="55" t="s">
        <v>82</v>
      </c>
      <c r="AW68" s="55" t="s">
        <v>82</v>
      </c>
      <c r="AX68" s="56" t="s">
        <v>83</v>
      </c>
      <c r="AY68" s="47">
        <v>0.64</v>
      </c>
      <c r="AZ68" s="47">
        <v>0.36</v>
      </c>
      <c r="BA68" s="47">
        <v>1</v>
      </c>
      <c r="BB68" s="47">
        <v>0.64</v>
      </c>
      <c r="BC68" s="47">
        <v>0.36</v>
      </c>
      <c r="BD68" s="47">
        <v>1</v>
      </c>
      <c r="BE68" s="88">
        <v>1</v>
      </c>
      <c r="BF68" s="121">
        <f t="shared" si="1"/>
        <v>1</v>
      </c>
      <c r="BG68" s="74"/>
      <c r="BH68" s="46"/>
      <c r="BI68" s="46"/>
      <c r="BJ68" s="46"/>
      <c r="BK68" s="75"/>
      <c r="BL68" s="44" t="s">
        <v>596</v>
      </c>
      <c r="BM68" s="170">
        <v>2025121000422070</v>
      </c>
      <c r="BN68" s="77">
        <v>45849</v>
      </c>
      <c r="BO68" s="65"/>
      <c r="BQ68" s="150"/>
    </row>
    <row r="69" spans="1:69" s="4" customFormat="1" ht="35.25" hidden="1" customHeight="1">
      <c r="A69" s="43">
        <v>42</v>
      </c>
      <c r="B69" s="44" t="s">
        <v>582</v>
      </c>
      <c r="C69" s="206" t="s">
        <v>583</v>
      </c>
      <c r="D69" s="45" t="s">
        <v>584</v>
      </c>
      <c r="E69" s="44" t="s">
        <v>85</v>
      </c>
      <c r="F69" s="44" t="s">
        <v>63</v>
      </c>
      <c r="G69" s="44" t="s">
        <v>64</v>
      </c>
      <c r="H69" s="44" t="s">
        <v>65</v>
      </c>
      <c r="I69" s="44" t="s">
        <v>99</v>
      </c>
      <c r="J69" s="44" t="s">
        <v>383</v>
      </c>
      <c r="K69" s="44" t="s">
        <v>125</v>
      </c>
      <c r="L69" s="44" t="s">
        <v>620</v>
      </c>
      <c r="M69" s="209" t="s">
        <v>621</v>
      </c>
      <c r="N69" s="46" t="s">
        <v>622</v>
      </c>
      <c r="O69" s="210" t="s">
        <v>623</v>
      </c>
      <c r="P69" s="44" t="s">
        <v>72</v>
      </c>
      <c r="Q69" s="209" t="s">
        <v>624</v>
      </c>
      <c r="R69" s="44" t="s">
        <v>74</v>
      </c>
      <c r="S69" s="156" t="s">
        <v>107</v>
      </c>
      <c r="T69" s="44" t="s">
        <v>108</v>
      </c>
      <c r="U69" s="47">
        <v>0</v>
      </c>
      <c r="V69" s="47">
        <v>1</v>
      </c>
      <c r="W69" s="47">
        <v>1</v>
      </c>
      <c r="X69" s="47">
        <v>1</v>
      </c>
      <c r="Y69" s="48">
        <v>1</v>
      </c>
      <c r="Z69" s="184">
        <v>0.55000000000000004</v>
      </c>
      <c r="AA69" s="184">
        <f>+Z69/X69</f>
        <v>0.55000000000000004</v>
      </c>
      <c r="AB69" s="211" t="s">
        <v>625</v>
      </c>
      <c r="AC69" s="44" t="s">
        <v>626</v>
      </c>
      <c r="AD69" s="45" t="s">
        <v>627</v>
      </c>
      <c r="AE69" s="68">
        <v>0.7</v>
      </c>
      <c r="AF69" s="68">
        <f>+AE69/X69</f>
        <v>0.7</v>
      </c>
      <c r="AG69" s="174" t="s">
        <v>628</v>
      </c>
      <c r="AH69" s="54" t="s">
        <v>629</v>
      </c>
      <c r="AI69" s="44" t="s">
        <v>630</v>
      </c>
      <c r="AJ69" s="157"/>
      <c r="AK69" s="157"/>
      <c r="AL69" s="212"/>
      <c r="AM69" s="54"/>
      <c r="AN69" s="54"/>
      <c r="AO69" s="54"/>
      <c r="AP69" s="54"/>
      <c r="AQ69" s="54"/>
      <c r="AR69" s="44"/>
      <c r="AS69" s="44"/>
      <c r="AT69" s="68">
        <v>0.7</v>
      </c>
      <c r="AU69" s="68">
        <v>0.7</v>
      </c>
      <c r="AV69" s="55" t="s">
        <v>82</v>
      </c>
      <c r="AW69" s="55" t="s">
        <v>82</v>
      </c>
      <c r="AX69" s="56" t="s">
        <v>83</v>
      </c>
      <c r="AY69" s="68" t="s">
        <v>83</v>
      </c>
      <c r="AZ69" s="213">
        <v>1</v>
      </c>
      <c r="BA69" s="213">
        <v>1</v>
      </c>
      <c r="BB69" s="68" t="s">
        <v>83</v>
      </c>
      <c r="BC69" s="47">
        <v>1</v>
      </c>
      <c r="BD69" s="47">
        <v>1</v>
      </c>
      <c r="BE69" s="88">
        <v>1</v>
      </c>
      <c r="BF69" s="121">
        <f t="shared" si="1"/>
        <v>1</v>
      </c>
      <c r="BG69" s="74"/>
      <c r="BH69" s="46"/>
      <c r="BI69" s="46"/>
      <c r="BJ69" s="46"/>
      <c r="BK69" s="75"/>
      <c r="BL69" s="44" t="s">
        <v>596</v>
      </c>
      <c r="BM69" s="170">
        <v>2025121000422070</v>
      </c>
      <c r="BN69" s="77">
        <v>45849</v>
      </c>
      <c r="BO69" s="65"/>
      <c r="BQ69" s="150"/>
    </row>
    <row r="70" spans="1:69" s="4" customFormat="1" ht="35.25" hidden="1" customHeight="1">
      <c r="A70" s="43">
        <v>43</v>
      </c>
      <c r="B70" s="44" t="s">
        <v>582</v>
      </c>
      <c r="C70" s="206" t="s">
        <v>583</v>
      </c>
      <c r="D70" s="45" t="s">
        <v>584</v>
      </c>
      <c r="E70" s="44" t="s">
        <v>85</v>
      </c>
      <c r="F70" s="44" t="s">
        <v>63</v>
      </c>
      <c r="G70" s="44" t="s">
        <v>64</v>
      </c>
      <c r="H70" s="44" t="s">
        <v>65</v>
      </c>
      <c r="I70" s="44" t="s">
        <v>585</v>
      </c>
      <c r="J70" s="44" t="s">
        <v>586</v>
      </c>
      <c r="K70" s="44" t="s">
        <v>125</v>
      </c>
      <c r="L70" s="44" t="s">
        <v>631</v>
      </c>
      <c r="M70" s="45" t="s">
        <v>632</v>
      </c>
      <c r="N70" s="46" t="s">
        <v>633</v>
      </c>
      <c r="O70" s="44" t="s">
        <v>634</v>
      </c>
      <c r="P70" s="44" t="s">
        <v>72</v>
      </c>
      <c r="Q70" s="44" t="s">
        <v>635</v>
      </c>
      <c r="R70" s="44" t="s">
        <v>74</v>
      </c>
      <c r="S70" s="46" t="s">
        <v>139</v>
      </c>
      <c r="T70" s="44" t="s">
        <v>76</v>
      </c>
      <c r="U70" s="47">
        <v>0</v>
      </c>
      <c r="V70" s="47">
        <v>0.1</v>
      </c>
      <c r="W70" s="47">
        <v>0.4</v>
      </c>
      <c r="X70" s="47">
        <v>0.5</v>
      </c>
      <c r="Y70" s="85">
        <v>1</v>
      </c>
      <c r="Z70" s="55">
        <v>0.1111111111111111</v>
      </c>
      <c r="AA70" s="184">
        <f>+Z70/X70</f>
        <v>0.22222222222222221</v>
      </c>
      <c r="AB70" s="214" t="s">
        <v>636</v>
      </c>
      <c r="AC70" s="156" t="s">
        <v>637</v>
      </c>
      <c r="AD70" s="45" t="s">
        <v>638</v>
      </c>
      <c r="AE70" s="116">
        <v>0.13880000000000001</v>
      </c>
      <c r="AF70" s="105">
        <f>AE70/X70</f>
        <v>0.27760000000000001</v>
      </c>
      <c r="AG70" s="68" t="s">
        <v>639</v>
      </c>
      <c r="AH70" s="68" t="s">
        <v>640</v>
      </c>
      <c r="AI70" s="181" t="s">
        <v>627</v>
      </c>
      <c r="AJ70" s="116"/>
      <c r="AK70" s="105"/>
      <c r="AL70" s="68"/>
      <c r="AM70" s="45"/>
      <c r="AN70" s="45"/>
      <c r="AO70" s="70"/>
      <c r="AP70" s="70"/>
      <c r="AQ70" s="54"/>
      <c r="AR70" s="44"/>
      <c r="AS70" s="181"/>
      <c r="AT70" s="116">
        <f>AE70+Z70</f>
        <v>0.24991111111111111</v>
      </c>
      <c r="AU70" s="105">
        <f>+AT70/X70</f>
        <v>0.49982222222222222</v>
      </c>
      <c r="AV70" s="55" t="s">
        <v>82</v>
      </c>
      <c r="AW70" s="55" t="s">
        <v>82</v>
      </c>
      <c r="AX70" s="56" t="s">
        <v>83</v>
      </c>
      <c r="AY70" s="68" t="s">
        <v>83</v>
      </c>
      <c r="AZ70" s="207">
        <v>0.1</v>
      </c>
      <c r="BA70" s="207">
        <v>0.41</v>
      </c>
      <c r="BB70" s="68" t="s">
        <v>83</v>
      </c>
      <c r="BC70" s="47">
        <v>1</v>
      </c>
      <c r="BD70" s="47">
        <v>1.0125</v>
      </c>
      <c r="BE70" s="88">
        <f>BA70+AZ70+AT70</f>
        <v>0.75991111111111109</v>
      </c>
      <c r="BF70" s="121">
        <f t="shared" si="1"/>
        <v>0.75991111111111109</v>
      </c>
      <c r="BG70" s="74"/>
      <c r="BH70" s="46"/>
      <c r="BI70" s="46"/>
      <c r="BJ70" s="46"/>
      <c r="BK70" s="75"/>
      <c r="BL70" s="44"/>
      <c r="BM70" s="65"/>
      <c r="BN70" s="65"/>
      <c r="BO70" s="65"/>
      <c r="BQ70" s="150"/>
    </row>
    <row r="71" spans="1:69" s="4" customFormat="1" ht="35.25" hidden="1" customHeight="1">
      <c r="A71" s="43">
        <v>44</v>
      </c>
      <c r="B71" s="44" t="s">
        <v>641</v>
      </c>
      <c r="C71" s="44" t="s">
        <v>180</v>
      </c>
      <c r="D71" s="45" t="s">
        <v>642</v>
      </c>
      <c r="E71" s="44" t="s">
        <v>85</v>
      </c>
      <c r="F71" s="44" t="s">
        <v>63</v>
      </c>
      <c r="G71" s="44" t="s">
        <v>64</v>
      </c>
      <c r="H71" s="44" t="s">
        <v>65</v>
      </c>
      <c r="I71" s="44" t="s">
        <v>99</v>
      </c>
      <c r="J71" s="44" t="s">
        <v>100</v>
      </c>
      <c r="K71" s="44" t="s">
        <v>112</v>
      </c>
      <c r="L71" s="44" t="s">
        <v>643</v>
      </c>
      <c r="M71" s="90">
        <v>0</v>
      </c>
      <c r="N71" s="46" t="s">
        <v>644</v>
      </c>
      <c r="O71" s="44" t="s">
        <v>645</v>
      </c>
      <c r="P71" s="44" t="s">
        <v>72</v>
      </c>
      <c r="Q71" s="44" t="s">
        <v>646</v>
      </c>
      <c r="R71" s="44" t="s">
        <v>74</v>
      </c>
      <c r="S71" s="45" t="s">
        <v>107</v>
      </c>
      <c r="T71" s="44" t="s">
        <v>108</v>
      </c>
      <c r="U71" s="90">
        <v>0</v>
      </c>
      <c r="V71" s="47">
        <v>1</v>
      </c>
      <c r="W71" s="47">
        <v>1</v>
      </c>
      <c r="X71" s="47">
        <v>1</v>
      </c>
      <c r="Y71" s="48">
        <v>1</v>
      </c>
      <c r="Z71" s="131">
        <v>0.26666666666666666</v>
      </c>
      <c r="AA71" s="215">
        <v>0.266666666666667</v>
      </c>
      <c r="AB71" s="156" t="s">
        <v>647</v>
      </c>
      <c r="AC71" s="44" t="s">
        <v>648</v>
      </c>
      <c r="AD71" s="216" t="s">
        <v>649</v>
      </c>
      <c r="AE71" s="68">
        <v>0.26669999999999999</v>
      </c>
      <c r="AF71" s="68">
        <v>0.26669999999999999</v>
      </c>
      <c r="AG71" s="54" t="s">
        <v>650</v>
      </c>
      <c r="AH71" s="54" t="s">
        <v>651</v>
      </c>
      <c r="AI71" s="54" t="s">
        <v>652</v>
      </c>
      <c r="AJ71" s="68"/>
      <c r="AK71" s="68"/>
      <c r="AL71" s="69"/>
      <c r="AM71" s="44"/>
      <c r="AN71" s="44"/>
      <c r="AO71" s="54"/>
      <c r="AP71" s="54"/>
      <c r="AQ71" s="54"/>
      <c r="AR71" s="44"/>
      <c r="AS71" s="54"/>
      <c r="AT71" s="55">
        <f>+Z71+AE71</f>
        <v>0.53336666666666666</v>
      </c>
      <c r="AU71" s="55">
        <f>+AT71/X71</f>
        <v>0.53336666666666666</v>
      </c>
      <c r="AV71" s="55" t="s">
        <v>82</v>
      </c>
      <c r="AW71" s="55" t="s">
        <v>82</v>
      </c>
      <c r="AX71" s="56" t="s">
        <v>83</v>
      </c>
      <c r="AY71" s="130" t="s">
        <v>83</v>
      </c>
      <c r="AZ71" s="106">
        <v>1</v>
      </c>
      <c r="BA71" s="106">
        <v>1</v>
      </c>
      <c r="BB71" s="152"/>
      <c r="BC71" s="55">
        <v>1</v>
      </c>
      <c r="BD71" s="55">
        <v>1</v>
      </c>
      <c r="BE71" s="88">
        <f>+AT71</f>
        <v>0.53336666666666666</v>
      </c>
      <c r="BF71" s="121">
        <f t="shared" si="1"/>
        <v>0.53336666666666666</v>
      </c>
      <c r="BG71" s="74"/>
      <c r="BH71" s="46"/>
      <c r="BI71" s="46"/>
      <c r="BJ71" s="46"/>
      <c r="BK71" s="75"/>
      <c r="BL71" s="44"/>
      <c r="BM71" s="65"/>
      <c r="BN71" s="65"/>
      <c r="BO71" s="65"/>
      <c r="BQ71" s="150"/>
    </row>
    <row r="72" spans="1:69" s="4" customFormat="1" ht="35.25" hidden="1" customHeight="1">
      <c r="A72" s="43">
        <v>45</v>
      </c>
      <c r="B72" s="44" t="s">
        <v>641</v>
      </c>
      <c r="C72" s="44" t="s">
        <v>180</v>
      </c>
      <c r="D72" s="45" t="s">
        <v>642</v>
      </c>
      <c r="E72" s="44" t="s">
        <v>85</v>
      </c>
      <c r="F72" s="44" t="s">
        <v>63</v>
      </c>
      <c r="G72" s="44" t="s">
        <v>64</v>
      </c>
      <c r="H72" s="44" t="s">
        <v>65</v>
      </c>
      <c r="I72" s="44" t="s">
        <v>99</v>
      </c>
      <c r="J72" s="44" t="s">
        <v>100</v>
      </c>
      <c r="K72" s="44" t="s">
        <v>112</v>
      </c>
      <c r="L72" s="44" t="s">
        <v>653</v>
      </c>
      <c r="M72" s="90">
        <v>0</v>
      </c>
      <c r="N72" s="46" t="s">
        <v>654</v>
      </c>
      <c r="O72" s="44" t="s">
        <v>655</v>
      </c>
      <c r="P72" s="44" t="s">
        <v>105</v>
      </c>
      <c r="Q72" s="44" t="s">
        <v>656</v>
      </c>
      <c r="R72" s="44" t="s">
        <v>138</v>
      </c>
      <c r="S72" s="46" t="s">
        <v>139</v>
      </c>
      <c r="T72" s="44" t="s">
        <v>108</v>
      </c>
      <c r="U72" s="90">
        <v>0</v>
      </c>
      <c r="V72" s="90">
        <v>2</v>
      </c>
      <c r="W72" s="90">
        <v>1</v>
      </c>
      <c r="X72" s="90">
        <v>0</v>
      </c>
      <c r="Y72" s="91">
        <v>3</v>
      </c>
      <c r="Z72" s="152" t="s">
        <v>135</v>
      </c>
      <c r="AA72" s="55" t="s">
        <v>135</v>
      </c>
      <c r="AB72" s="156" t="s">
        <v>657</v>
      </c>
      <c r="AC72" s="44" t="s">
        <v>648</v>
      </c>
      <c r="AD72" s="185" t="s">
        <v>658</v>
      </c>
      <c r="AE72" s="45" t="s">
        <v>135</v>
      </c>
      <c r="AF72" s="68" t="s">
        <v>135</v>
      </c>
      <c r="AG72" s="54" t="s">
        <v>659</v>
      </c>
      <c r="AH72" s="54" t="s">
        <v>651</v>
      </c>
      <c r="AI72" s="54" t="s">
        <v>658</v>
      </c>
      <c r="AJ72" s="100"/>
      <c r="AK72" s="68"/>
      <c r="AL72" s="54"/>
      <c r="AM72" s="44"/>
      <c r="AN72" s="44"/>
      <c r="AO72" s="44"/>
      <c r="AP72" s="44"/>
      <c r="AQ72" s="54"/>
      <c r="AR72" s="44"/>
      <c r="AS72" s="54"/>
      <c r="AT72" s="217" t="s">
        <v>135</v>
      </c>
      <c r="AU72" s="55" t="s">
        <v>135</v>
      </c>
      <c r="AV72" s="55" t="s">
        <v>82</v>
      </c>
      <c r="AW72" s="55" t="s">
        <v>82</v>
      </c>
      <c r="AX72" s="56" t="s">
        <v>83</v>
      </c>
      <c r="AY72" s="130" t="s">
        <v>83</v>
      </c>
      <c r="AZ72" s="130">
        <v>1</v>
      </c>
      <c r="BA72" s="130">
        <v>2</v>
      </c>
      <c r="BB72" s="152"/>
      <c r="BC72" s="55">
        <v>0.5</v>
      </c>
      <c r="BD72" s="59">
        <v>1</v>
      </c>
      <c r="BE72" s="95">
        <v>3</v>
      </c>
      <c r="BF72" s="121">
        <f t="shared" si="1"/>
        <v>1</v>
      </c>
      <c r="BG72" s="74"/>
      <c r="BH72" s="46"/>
      <c r="BI72" s="46"/>
      <c r="BJ72" s="46"/>
      <c r="BK72" s="75"/>
      <c r="BL72" s="44"/>
      <c r="BM72" s="65"/>
      <c r="BN72" s="65"/>
      <c r="BO72" s="65"/>
      <c r="BQ72" s="150"/>
    </row>
    <row r="73" spans="1:69" s="4" customFormat="1" ht="35.25" hidden="1" customHeight="1">
      <c r="A73" s="43">
        <v>46</v>
      </c>
      <c r="B73" s="44" t="s">
        <v>641</v>
      </c>
      <c r="C73" s="44" t="s">
        <v>180</v>
      </c>
      <c r="D73" s="45" t="s">
        <v>642</v>
      </c>
      <c r="E73" s="44" t="s">
        <v>85</v>
      </c>
      <c r="F73" s="44" t="s">
        <v>63</v>
      </c>
      <c r="G73" s="44" t="s">
        <v>64</v>
      </c>
      <c r="H73" s="44" t="s">
        <v>65</v>
      </c>
      <c r="I73" s="44" t="s">
        <v>99</v>
      </c>
      <c r="J73" s="44" t="s">
        <v>100</v>
      </c>
      <c r="K73" s="44" t="s">
        <v>112</v>
      </c>
      <c r="L73" s="44" t="s">
        <v>660</v>
      </c>
      <c r="M73" s="90">
        <v>0</v>
      </c>
      <c r="N73" s="46" t="s">
        <v>661</v>
      </c>
      <c r="O73" s="44" t="s">
        <v>662</v>
      </c>
      <c r="P73" s="44" t="s">
        <v>105</v>
      </c>
      <c r="Q73" s="44" t="s">
        <v>663</v>
      </c>
      <c r="R73" s="44" t="s">
        <v>74</v>
      </c>
      <c r="S73" s="46" t="s">
        <v>139</v>
      </c>
      <c r="T73" s="44" t="s">
        <v>108</v>
      </c>
      <c r="U73" s="90">
        <v>0</v>
      </c>
      <c r="V73" s="47">
        <v>0.3</v>
      </c>
      <c r="W73" s="47">
        <v>0.3</v>
      </c>
      <c r="X73" s="47">
        <v>0.4</v>
      </c>
      <c r="Y73" s="48">
        <v>1</v>
      </c>
      <c r="Z73" s="119">
        <v>9.0899999999999995E-2</v>
      </c>
      <c r="AA73" s="184">
        <v>0.22724999999999998</v>
      </c>
      <c r="AB73" s="156" t="s">
        <v>664</v>
      </c>
      <c r="AC73" s="44" t="s">
        <v>648</v>
      </c>
      <c r="AD73" s="218" t="s">
        <v>665</v>
      </c>
      <c r="AE73" s="116">
        <v>0.1091</v>
      </c>
      <c r="AF73" s="68">
        <v>0.2727</v>
      </c>
      <c r="AG73" s="54" t="s">
        <v>666</v>
      </c>
      <c r="AH73" s="54" t="s">
        <v>651</v>
      </c>
      <c r="AI73" s="54" t="s">
        <v>667</v>
      </c>
      <c r="AJ73" s="105"/>
      <c r="AK73" s="105"/>
      <c r="AL73" s="219"/>
      <c r="AM73" s="44"/>
      <c r="AN73" s="44"/>
      <c r="AO73" s="70"/>
      <c r="AP73" s="54"/>
      <c r="AQ73" s="54"/>
      <c r="AR73" s="44"/>
      <c r="AS73" s="54"/>
      <c r="AT73" s="55">
        <f>+Z73+AE73</f>
        <v>0.2</v>
      </c>
      <c r="AU73" s="55">
        <f>+AT73/X73</f>
        <v>0.5</v>
      </c>
      <c r="AV73" s="55" t="s">
        <v>82</v>
      </c>
      <c r="AW73" s="55" t="s">
        <v>82</v>
      </c>
      <c r="AX73" s="56" t="s">
        <v>83</v>
      </c>
      <c r="AY73" s="130" t="s">
        <v>83</v>
      </c>
      <c r="AZ73" s="201">
        <v>0.3</v>
      </c>
      <c r="BA73" s="201">
        <v>0.3</v>
      </c>
      <c r="BB73" s="152"/>
      <c r="BC73" s="55">
        <v>1</v>
      </c>
      <c r="BD73" s="55">
        <v>1</v>
      </c>
      <c r="BE73" s="88">
        <f>60%+AT73</f>
        <v>0.8</v>
      </c>
      <c r="BF73" s="121">
        <f t="shared" si="1"/>
        <v>0.8</v>
      </c>
      <c r="BG73" s="74"/>
      <c r="BH73" s="46"/>
      <c r="BI73" s="46"/>
      <c r="BJ73" s="46"/>
      <c r="BK73" s="75"/>
      <c r="BL73" s="44"/>
      <c r="BM73" s="65"/>
      <c r="BN73" s="65"/>
      <c r="BO73" s="65"/>
      <c r="BQ73" s="150"/>
    </row>
    <row r="74" spans="1:69" s="4" customFormat="1" ht="35.25" hidden="1" customHeight="1">
      <c r="A74" s="43">
        <v>47</v>
      </c>
      <c r="B74" s="44" t="s">
        <v>641</v>
      </c>
      <c r="C74" s="44" t="s">
        <v>180</v>
      </c>
      <c r="D74" s="45" t="s">
        <v>642</v>
      </c>
      <c r="E74" s="44" t="s">
        <v>85</v>
      </c>
      <c r="F74" s="44" t="s">
        <v>63</v>
      </c>
      <c r="G74" s="44" t="s">
        <v>64</v>
      </c>
      <c r="H74" s="44" t="s">
        <v>65</v>
      </c>
      <c r="I74" s="44" t="s">
        <v>99</v>
      </c>
      <c r="J74" s="44" t="s">
        <v>100</v>
      </c>
      <c r="K74" s="44" t="s">
        <v>112</v>
      </c>
      <c r="L74" s="44" t="s">
        <v>668</v>
      </c>
      <c r="M74" s="90">
        <v>0</v>
      </c>
      <c r="N74" s="46"/>
      <c r="O74" s="44" t="s">
        <v>541</v>
      </c>
      <c r="P74" s="44"/>
      <c r="Q74" s="44" t="s">
        <v>669</v>
      </c>
      <c r="R74" s="44"/>
      <c r="S74" s="46" t="s">
        <v>75</v>
      </c>
      <c r="T74" s="44" t="s">
        <v>108</v>
      </c>
      <c r="U74" s="90">
        <v>0</v>
      </c>
      <c r="V74" s="90">
        <v>1</v>
      </c>
      <c r="W74" s="90">
        <v>0</v>
      </c>
      <c r="X74" s="90">
        <v>0</v>
      </c>
      <c r="Y74" s="91">
        <v>1</v>
      </c>
      <c r="Z74" s="152" t="s">
        <v>135</v>
      </c>
      <c r="AA74" s="184" t="s">
        <v>135</v>
      </c>
      <c r="AB74" s="156" t="s">
        <v>657</v>
      </c>
      <c r="AC74" s="44" t="s">
        <v>648</v>
      </c>
      <c r="AD74" s="185" t="s">
        <v>658</v>
      </c>
      <c r="AE74" s="45" t="s">
        <v>135</v>
      </c>
      <c r="AF74" s="45" t="s">
        <v>135</v>
      </c>
      <c r="AG74" s="54" t="s">
        <v>659</v>
      </c>
      <c r="AH74" s="54" t="s">
        <v>651</v>
      </c>
      <c r="AI74" s="54" t="s">
        <v>658</v>
      </c>
      <c r="AJ74" s="134"/>
      <c r="AK74" s="134"/>
      <c r="AL74" s="220"/>
      <c r="AM74" s="221"/>
      <c r="AN74" s="44"/>
      <c r="AO74" s="44"/>
      <c r="AP74" s="44"/>
      <c r="AQ74" s="54"/>
      <c r="AR74" s="44"/>
      <c r="AS74" s="54"/>
      <c r="AT74" s="55" t="s">
        <v>135</v>
      </c>
      <c r="AU74" s="55" t="s">
        <v>135</v>
      </c>
      <c r="AV74" s="55" t="s">
        <v>82</v>
      </c>
      <c r="AW74" s="55" t="s">
        <v>82</v>
      </c>
      <c r="AX74" s="56" t="s">
        <v>83</v>
      </c>
      <c r="AY74" s="130" t="s">
        <v>83</v>
      </c>
      <c r="AZ74" s="130">
        <v>1</v>
      </c>
      <c r="BA74" s="130"/>
      <c r="BB74" s="152"/>
      <c r="BC74" s="55">
        <v>1</v>
      </c>
      <c r="BD74" s="55"/>
      <c r="BE74" s="95">
        <v>1</v>
      </c>
      <c r="BF74" s="121">
        <f t="shared" si="1"/>
        <v>1</v>
      </c>
      <c r="BG74" s="74"/>
      <c r="BH74" s="46"/>
      <c r="BI74" s="46"/>
      <c r="BJ74" s="46"/>
      <c r="BK74" s="75"/>
      <c r="BL74" s="44"/>
      <c r="BM74" s="65"/>
      <c r="BN74" s="65"/>
      <c r="BO74" s="222"/>
      <c r="BQ74" s="150"/>
    </row>
    <row r="75" spans="1:69" s="4" customFormat="1" ht="35.25" hidden="1" customHeight="1">
      <c r="A75" s="43">
        <v>48</v>
      </c>
      <c r="B75" s="44" t="s">
        <v>670</v>
      </c>
      <c r="C75" s="44" t="s">
        <v>60</v>
      </c>
      <c r="D75" s="45" t="s">
        <v>671</v>
      </c>
      <c r="E75" s="44" t="s">
        <v>85</v>
      </c>
      <c r="F75" s="44" t="s">
        <v>63</v>
      </c>
      <c r="G75" s="44" t="s">
        <v>64</v>
      </c>
      <c r="H75" s="44" t="s">
        <v>65</v>
      </c>
      <c r="I75" s="44" t="s">
        <v>66</v>
      </c>
      <c r="J75" s="44" t="s">
        <v>519</v>
      </c>
      <c r="K75" s="44" t="s">
        <v>259</v>
      </c>
      <c r="L75" s="223" t="s">
        <v>672</v>
      </c>
      <c r="M75" s="90">
        <v>1</v>
      </c>
      <c r="N75" s="46" t="s">
        <v>673</v>
      </c>
      <c r="O75" s="44" t="s">
        <v>674</v>
      </c>
      <c r="P75" s="44" t="s">
        <v>105</v>
      </c>
      <c r="Q75" s="44" t="s">
        <v>675</v>
      </c>
      <c r="R75" s="44" t="s">
        <v>138</v>
      </c>
      <c r="S75" s="46" t="s">
        <v>139</v>
      </c>
      <c r="T75" s="44" t="s">
        <v>108</v>
      </c>
      <c r="U75" s="90">
        <v>1</v>
      </c>
      <c r="V75" s="90">
        <v>1</v>
      </c>
      <c r="W75" s="90">
        <v>1</v>
      </c>
      <c r="X75" s="90">
        <v>0</v>
      </c>
      <c r="Y75" s="91">
        <v>3</v>
      </c>
      <c r="Z75" s="152" t="s">
        <v>135</v>
      </c>
      <c r="AA75" s="184" t="s">
        <v>135</v>
      </c>
      <c r="AB75" s="208" t="s">
        <v>676</v>
      </c>
      <c r="AC75" s="45" t="s">
        <v>677</v>
      </c>
      <c r="AD75" s="208" t="s">
        <v>678</v>
      </c>
      <c r="AE75" s="224">
        <v>2</v>
      </c>
      <c r="AF75" s="184">
        <v>0.67</v>
      </c>
      <c r="AG75" s="138" t="s">
        <v>679</v>
      </c>
      <c r="AH75" s="45" t="s">
        <v>680</v>
      </c>
      <c r="AI75" s="44" t="s">
        <v>681</v>
      </c>
      <c r="AJ75" s="152"/>
      <c r="AK75" s="184"/>
      <c r="AL75" s="69"/>
      <c r="AM75" s="54"/>
      <c r="AN75" s="44"/>
      <c r="AO75" s="45"/>
      <c r="AP75" s="68"/>
      <c r="AQ75" s="54"/>
      <c r="AR75" s="44"/>
      <c r="AS75" s="44"/>
      <c r="AT75" s="45" t="s">
        <v>135</v>
      </c>
      <c r="AU75" s="68" t="s">
        <v>135</v>
      </c>
      <c r="AV75" s="55" t="s">
        <v>82</v>
      </c>
      <c r="AW75" s="55" t="s">
        <v>82</v>
      </c>
      <c r="AX75" s="56" t="s">
        <v>83</v>
      </c>
      <c r="AY75" s="200">
        <v>1</v>
      </c>
      <c r="AZ75" s="200">
        <v>1</v>
      </c>
      <c r="BA75" s="200">
        <v>1</v>
      </c>
      <c r="BB75" s="47">
        <v>1</v>
      </c>
      <c r="BC75" s="47">
        <v>1</v>
      </c>
      <c r="BD75" s="47">
        <v>1</v>
      </c>
      <c r="BE75" s="95">
        <v>5</v>
      </c>
      <c r="BF75" s="121">
        <f t="shared" si="1"/>
        <v>1.6666666666666667</v>
      </c>
      <c r="BG75" s="74"/>
      <c r="BH75" s="46"/>
      <c r="BI75" s="46"/>
      <c r="BJ75" s="46"/>
      <c r="BK75" s="75"/>
      <c r="BL75" s="225" t="s">
        <v>682</v>
      </c>
      <c r="BM75" s="65"/>
      <c r="BN75" s="226" t="s">
        <v>683</v>
      </c>
      <c r="BO75" s="227" t="s">
        <v>684</v>
      </c>
      <c r="BP75" s="344" t="s">
        <v>684</v>
      </c>
      <c r="BQ75" s="150"/>
    </row>
    <row r="76" spans="1:69" s="4" customFormat="1" ht="35.25" hidden="1" customHeight="1">
      <c r="A76" s="43">
        <v>49</v>
      </c>
      <c r="B76" s="44" t="s">
        <v>670</v>
      </c>
      <c r="C76" s="44" t="s">
        <v>60</v>
      </c>
      <c r="D76" s="45" t="s">
        <v>671</v>
      </c>
      <c r="E76" s="44" t="s">
        <v>85</v>
      </c>
      <c r="F76" s="44" t="s">
        <v>63</v>
      </c>
      <c r="G76" s="44" t="s">
        <v>64</v>
      </c>
      <c r="H76" s="44" t="s">
        <v>65</v>
      </c>
      <c r="I76" s="44" t="s">
        <v>66</v>
      </c>
      <c r="J76" s="44" t="s">
        <v>519</v>
      </c>
      <c r="K76" s="44" t="s">
        <v>259</v>
      </c>
      <c r="L76" s="228" t="s">
        <v>685</v>
      </c>
      <c r="M76" s="90">
        <v>0</v>
      </c>
      <c r="N76" s="46" t="s">
        <v>686</v>
      </c>
      <c r="O76" s="46" t="s">
        <v>687</v>
      </c>
      <c r="P76" s="44" t="s">
        <v>105</v>
      </c>
      <c r="Q76" s="44" t="s">
        <v>688</v>
      </c>
      <c r="R76" s="44" t="s">
        <v>138</v>
      </c>
      <c r="S76" s="46" t="s">
        <v>75</v>
      </c>
      <c r="T76" s="44" t="s">
        <v>108</v>
      </c>
      <c r="U76" s="90">
        <v>0</v>
      </c>
      <c r="V76" s="90">
        <v>1</v>
      </c>
      <c r="W76" s="90">
        <v>0</v>
      </c>
      <c r="X76" s="90">
        <v>0</v>
      </c>
      <c r="Y76" s="91">
        <v>1</v>
      </c>
      <c r="Z76" s="152" t="s">
        <v>135</v>
      </c>
      <c r="AA76" s="152" t="s">
        <v>135</v>
      </c>
      <c r="AB76" s="208" t="s">
        <v>689</v>
      </c>
      <c r="AC76" s="45" t="s">
        <v>677</v>
      </c>
      <c r="AD76" s="208" t="s">
        <v>690</v>
      </c>
      <c r="AE76" s="208" t="s">
        <v>135</v>
      </c>
      <c r="AF76" s="208" t="s">
        <v>135</v>
      </c>
      <c r="AG76" s="133" t="s">
        <v>691</v>
      </c>
      <c r="AH76" s="45" t="s">
        <v>680</v>
      </c>
      <c r="AI76" s="44" t="s">
        <v>692</v>
      </c>
      <c r="AJ76" s="152"/>
      <c r="AK76" s="184"/>
      <c r="AL76" s="69"/>
      <c r="AM76" s="54"/>
      <c r="AN76" s="44"/>
      <c r="AO76" s="45"/>
      <c r="AP76" s="45"/>
      <c r="AQ76" s="54"/>
      <c r="AR76" s="44"/>
      <c r="AS76" s="44"/>
      <c r="AT76" s="152">
        <v>0.2</v>
      </c>
      <c r="AU76" s="119">
        <v>0.2</v>
      </c>
      <c r="AV76" s="45">
        <v>0.8</v>
      </c>
      <c r="AW76" s="45">
        <v>0.4</v>
      </c>
      <c r="AX76" s="229">
        <f>+AW76/AV76</f>
        <v>0.5</v>
      </c>
      <c r="AY76" s="189" t="s">
        <v>83</v>
      </c>
      <c r="AZ76" s="130">
        <v>1</v>
      </c>
      <c r="BA76" s="130">
        <v>0.2</v>
      </c>
      <c r="BB76" s="189" t="s">
        <v>83</v>
      </c>
      <c r="BC76" s="47">
        <v>1</v>
      </c>
      <c r="BD76" s="47">
        <v>0.2</v>
      </c>
      <c r="BE76" s="95">
        <v>0.4</v>
      </c>
      <c r="BF76" s="121">
        <f t="shared" si="1"/>
        <v>0.4</v>
      </c>
      <c r="BG76" s="74"/>
      <c r="BH76" s="46"/>
      <c r="BI76" s="46"/>
      <c r="BJ76" s="46"/>
      <c r="BK76" s="75"/>
      <c r="BL76" s="44" t="s">
        <v>693</v>
      </c>
      <c r="BM76" s="65"/>
      <c r="BN76" s="226" t="s">
        <v>683</v>
      </c>
      <c r="BO76" s="227" t="s">
        <v>694</v>
      </c>
      <c r="BP76" s="345" t="s">
        <v>695</v>
      </c>
      <c r="BQ76" s="150"/>
    </row>
    <row r="77" spans="1:69" s="4" customFormat="1" ht="35.25" hidden="1" customHeight="1">
      <c r="A77" s="43">
        <v>50</v>
      </c>
      <c r="B77" s="44" t="s">
        <v>670</v>
      </c>
      <c r="C77" s="44" t="s">
        <v>60</v>
      </c>
      <c r="D77" s="45" t="s">
        <v>671</v>
      </c>
      <c r="E77" s="44" t="s">
        <v>85</v>
      </c>
      <c r="F77" s="44" t="s">
        <v>63</v>
      </c>
      <c r="G77" s="44" t="s">
        <v>64</v>
      </c>
      <c r="H77" s="44" t="s">
        <v>65</v>
      </c>
      <c r="I77" s="44" t="s">
        <v>66</v>
      </c>
      <c r="J77" s="44" t="s">
        <v>519</v>
      </c>
      <c r="K77" s="44" t="s">
        <v>259</v>
      </c>
      <c r="L77" s="223" t="s">
        <v>696</v>
      </c>
      <c r="M77" s="90">
        <v>0</v>
      </c>
      <c r="N77" s="46" t="s">
        <v>697</v>
      </c>
      <c r="O77" s="44" t="s">
        <v>698</v>
      </c>
      <c r="P77" s="44" t="s">
        <v>105</v>
      </c>
      <c r="Q77" s="44" t="s">
        <v>699</v>
      </c>
      <c r="R77" s="44" t="s">
        <v>138</v>
      </c>
      <c r="S77" s="46" t="s">
        <v>139</v>
      </c>
      <c r="T77" s="44" t="s">
        <v>108</v>
      </c>
      <c r="U77" s="90">
        <v>0</v>
      </c>
      <c r="V77" s="90">
        <v>1</v>
      </c>
      <c r="W77" s="90">
        <v>1</v>
      </c>
      <c r="X77" s="90">
        <v>0</v>
      </c>
      <c r="Y77" s="91">
        <v>2</v>
      </c>
      <c r="Z77" s="184" t="s">
        <v>135</v>
      </c>
      <c r="AA77" s="184" t="s">
        <v>135</v>
      </c>
      <c r="AB77" s="208" t="s">
        <v>700</v>
      </c>
      <c r="AC77" s="45" t="s">
        <v>677</v>
      </c>
      <c r="AD77" s="208" t="s">
        <v>701</v>
      </c>
      <c r="AE77" s="184" t="s">
        <v>135</v>
      </c>
      <c r="AF77" s="184" t="s">
        <v>135</v>
      </c>
      <c r="AG77" s="133" t="s">
        <v>702</v>
      </c>
      <c r="AH77" s="45" t="s">
        <v>680</v>
      </c>
      <c r="AI77" s="44" t="s">
        <v>703</v>
      </c>
      <c r="AJ77" s="45"/>
      <c r="AK77" s="56"/>
      <c r="AL77" s="69"/>
      <c r="AM77" s="54"/>
      <c r="AN77" s="44"/>
      <c r="AO77" s="45"/>
      <c r="AP77" s="45"/>
      <c r="AQ77" s="54"/>
      <c r="AR77" s="44"/>
      <c r="AS77" s="44"/>
      <c r="AT77" s="152" t="s">
        <v>135</v>
      </c>
      <c r="AU77" s="119" t="s">
        <v>135</v>
      </c>
      <c r="AV77" s="45">
        <v>1</v>
      </c>
      <c r="AW77" s="45">
        <v>1</v>
      </c>
      <c r="AX77" s="56">
        <f>AW77/AV77</f>
        <v>1</v>
      </c>
      <c r="AY77" s="189" t="s">
        <v>83</v>
      </c>
      <c r="AZ77" s="130">
        <v>1</v>
      </c>
      <c r="BA77" s="189" t="s">
        <v>83</v>
      </c>
      <c r="BB77" s="45">
        <v>0</v>
      </c>
      <c r="BC77" s="68">
        <v>1</v>
      </c>
      <c r="BD77" s="68">
        <v>0</v>
      </c>
      <c r="BE77" s="95">
        <v>2</v>
      </c>
      <c r="BF77" s="121">
        <f t="shared" si="1"/>
        <v>1</v>
      </c>
      <c r="BG77" s="74"/>
      <c r="BH77" s="46"/>
      <c r="BI77" s="46"/>
      <c r="BJ77" s="46"/>
      <c r="BK77" s="75"/>
      <c r="BL77" s="44"/>
      <c r="BM77" s="65"/>
      <c r="BN77" s="230"/>
      <c r="BO77" s="231"/>
      <c r="BP77" s="344" t="s">
        <v>684</v>
      </c>
      <c r="BQ77" s="150"/>
    </row>
    <row r="78" spans="1:69" s="4" customFormat="1" ht="35.25" hidden="1" customHeight="1">
      <c r="A78" s="43">
        <v>51</v>
      </c>
      <c r="B78" s="44" t="s">
        <v>670</v>
      </c>
      <c r="C78" s="44" t="s">
        <v>60</v>
      </c>
      <c r="D78" s="45" t="s">
        <v>671</v>
      </c>
      <c r="E78" s="44" t="s">
        <v>85</v>
      </c>
      <c r="F78" s="44" t="s">
        <v>63</v>
      </c>
      <c r="G78" s="44" t="s">
        <v>64</v>
      </c>
      <c r="H78" s="44" t="s">
        <v>65</v>
      </c>
      <c r="I78" s="44" t="s">
        <v>66</v>
      </c>
      <c r="J78" s="44" t="s">
        <v>704</v>
      </c>
      <c r="K78" s="44" t="s">
        <v>259</v>
      </c>
      <c r="L78" s="223" t="s">
        <v>705</v>
      </c>
      <c r="M78" s="90">
        <v>0</v>
      </c>
      <c r="N78" s="46" t="s">
        <v>706</v>
      </c>
      <c r="O78" s="44" t="s">
        <v>707</v>
      </c>
      <c r="P78" s="44" t="s">
        <v>72</v>
      </c>
      <c r="Q78" s="44" t="s">
        <v>708</v>
      </c>
      <c r="R78" s="44" t="s">
        <v>138</v>
      </c>
      <c r="S78" s="46" t="s">
        <v>75</v>
      </c>
      <c r="T78" s="44" t="s">
        <v>108</v>
      </c>
      <c r="U78" s="90">
        <v>0</v>
      </c>
      <c r="V78" s="90">
        <v>2</v>
      </c>
      <c r="W78" s="90">
        <v>0</v>
      </c>
      <c r="X78" s="90">
        <v>0</v>
      </c>
      <c r="Y78" s="91">
        <v>2</v>
      </c>
      <c r="Z78" s="184" t="s">
        <v>135</v>
      </c>
      <c r="AA78" s="184" t="s">
        <v>135</v>
      </c>
      <c r="AB78" s="208" t="s">
        <v>709</v>
      </c>
      <c r="AC78" s="45" t="s">
        <v>677</v>
      </c>
      <c r="AD78" s="208" t="s">
        <v>710</v>
      </c>
      <c r="AE78" s="184" t="s">
        <v>135</v>
      </c>
      <c r="AF78" s="184" t="s">
        <v>135</v>
      </c>
      <c r="AG78" s="138" t="s">
        <v>711</v>
      </c>
      <c r="AH78" s="45" t="s">
        <v>680</v>
      </c>
      <c r="AI78" s="44" t="s">
        <v>712</v>
      </c>
      <c r="AJ78" s="45"/>
      <c r="AK78" s="45"/>
      <c r="AL78" s="54"/>
      <c r="AM78" s="54"/>
      <c r="AN78" s="44"/>
      <c r="AO78" s="45"/>
      <c r="AP78" s="68"/>
      <c r="AQ78" s="54"/>
      <c r="AR78" s="44"/>
      <c r="AS78" s="44"/>
      <c r="AT78" s="45" t="s">
        <v>135</v>
      </c>
      <c r="AU78" s="68" t="s">
        <v>135</v>
      </c>
      <c r="AV78" s="55" t="s">
        <v>82</v>
      </c>
      <c r="AW78" s="55" t="s">
        <v>82</v>
      </c>
      <c r="AX78" s="56" t="s">
        <v>83</v>
      </c>
      <c r="AY78" s="189" t="s">
        <v>83</v>
      </c>
      <c r="AZ78" s="130">
        <v>2</v>
      </c>
      <c r="BA78" s="130">
        <v>1</v>
      </c>
      <c r="BB78" s="68">
        <v>0</v>
      </c>
      <c r="BC78" s="68">
        <v>1</v>
      </c>
      <c r="BD78" s="68">
        <v>0.5</v>
      </c>
      <c r="BE78" s="95">
        <v>3</v>
      </c>
      <c r="BF78" s="121">
        <f t="shared" si="1"/>
        <v>1.5</v>
      </c>
      <c r="BG78" s="74"/>
      <c r="BH78" s="46"/>
      <c r="BI78" s="46"/>
      <c r="BJ78" s="46"/>
      <c r="BK78" s="75"/>
      <c r="BL78" s="44"/>
      <c r="BM78" s="65"/>
      <c r="BN78" s="230"/>
      <c r="BO78" s="231"/>
      <c r="BP78" s="344" t="s">
        <v>684</v>
      </c>
      <c r="BQ78" s="150"/>
    </row>
    <row r="79" spans="1:69" s="4" customFormat="1" ht="35.25" hidden="1" customHeight="1">
      <c r="A79" s="43">
        <v>52</v>
      </c>
      <c r="B79" s="44" t="s">
        <v>670</v>
      </c>
      <c r="C79" s="44" t="s">
        <v>60</v>
      </c>
      <c r="D79" s="45" t="s">
        <v>671</v>
      </c>
      <c r="E79" s="44" t="s">
        <v>85</v>
      </c>
      <c r="F79" s="44" t="s">
        <v>63</v>
      </c>
      <c r="G79" s="44" t="s">
        <v>64</v>
      </c>
      <c r="H79" s="44" t="s">
        <v>65</v>
      </c>
      <c r="I79" s="44" t="s">
        <v>99</v>
      </c>
      <c r="J79" s="44" t="s">
        <v>713</v>
      </c>
      <c r="K79" s="44" t="s">
        <v>259</v>
      </c>
      <c r="L79" s="44" t="s">
        <v>714</v>
      </c>
      <c r="M79" s="90">
        <v>0</v>
      </c>
      <c r="N79" s="46" t="s">
        <v>715</v>
      </c>
      <c r="O79" s="44" t="s">
        <v>716</v>
      </c>
      <c r="P79" s="44" t="s">
        <v>105</v>
      </c>
      <c r="Q79" s="44" t="s">
        <v>717</v>
      </c>
      <c r="R79" s="44" t="s">
        <v>138</v>
      </c>
      <c r="S79" s="46" t="s">
        <v>75</v>
      </c>
      <c r="T79" s="44" t="s">
        <v>108</v>
      </c>
      <c r="U79" s="90">
        <v>0</v>
      </c>
      <c r="V79" s="90">
        <v>0</v>
      </c>
      <c r="W79" s="90">
        <v>0</v>
      </c>
      <c r="X79" s="90">
        <v>1</v>
      </c>
      <c r="Y79" s="91">
        <v>1</v>
      </c>
      <c r="Z79" s="119">
        <v>0</v>
      </c>
      <c r="AA79" s="119">
        <v>0</v>
      </c>
      <c r="AB79" s="208" t="s">
        <v>718</v>
      </c>
      <c r="AC79" s="45" t="s">
        <v>677</v>
      </c>
      <c r="AD79" s="208" t="s">
        <v>719</v>
      </c>
      <c r="AE79" s="184">
        <v>0</v>
      </c>
      <c r="AF79" s="184">
        <v>0</v>
      </c>
      <c r="AG79" s="138" t="s">
        <v>720</v>
      </c>
      <c r="AH79" s="45" t="s">
        <v>680</v>
      </c>
      <c r="AI79" s="44" t="s">
        <v>721</v>
      </c>
      <c r="AJ79" s="184"/>
      <c r="AK79" s="184"/>
      <c r="AL79" s="54"/>
      <c r="AM79" s="54"/>
      <c r="AN79" s="44"/>
      <c r="AO79" s="45"/>
      <c r="AP79" s="45"/>
      <c r="AQ79" s="54"/>
      <c r="AR79" s="44"/>
      <c r="AS79" s="44"/>
      <c r="AT79" s="68">
        <v>0</v>
      </c>
      <c r="AU79" s="68">
        <v>0</v>
      </c>
      <c r="AV79" s="55" t="s">
        <v>82</v>
      </c>
      <c r="AW79" s="55" t="s">
        <v>82</v>
      </c>
      <c r="AX79" s="56" t="s">
        <v>83</v>
      </c>
      <c r="AY79" s="189" t="s">
        <v>83</v>
      </c>
      <c r="AZ79" s="189" t="s">
        <v>83</v>
      </c>
      <c r="BA79" s="189" t="s">
        <v>83</v>
      </c>
      <c r="BB79" s="189" t="s">
        <v>83</v>
      </c>
      <c r="BC79" s="189" t="s">
        <v>83</v>
      </c>
      <c r="BD79" s="189" t="s">
        <v>83</v>
      </c>
      <c r="BE79" s="95">
        <v>0</v>
      </c>
      <c r="BF79" s="121">
        <f t="shared" ref="BF79:BF82" si="8">BE79/Y79</f>
        <v>0</v>
      </c>
      <c r="BG79" s="74"/>
      <c r="BH79" s="46"/>
      <c r="BI79" s="46"/>
      <c r="BJ79" s="46"/>
      <c r="BK79" s="75"/>
      <c r="BL79" s="44"/>
      <c r="BM79" s="65"/>
      <c r="BN79" s="230"/>
      <c r="BO79" s="231"/>
      <c r="BP79" s="344" t="s">
        <v>684</v>
      </c>
      <c r="BQ79" s="150"/>
    </row>
    <row r="80" spans="1:69" s="4" customFormat="1" ht="35.25" hidden="1" customHeight="1">
      <c r="A80" s="43">
        <v>53</v>
      </c>
      <c r="B80" s="44" t="s">
        <v>670</v>
      </c>
      <c r="C80" s="44" t="s">
        <v>60</v>
      </c>
      <c r="D80" s="45" t="s">
        <v>671</v>
      </c>
      <c r="E80" s="44" t="s">
        <v>85</v>
      </c>
      <c r="F80" s="44" t="s">
        <v>63</v>
      </c>
      <c r="G80" s="44" t="s">
        <v>64</v>
      </c>
      <c r="H80" s="44" t="s">
        <v>65</v>
      </c>
      <c r="I80" s="44" t="s">
        <v>66</v>
      </c>
      <c r="J80" s="44" t="s">
        <v>211</v>
      </c>
      <c r="K80" s="44" t="s">
        <v>259</v>
      </c>
      <c r="L80" s="44" t="s">
        <v>722</v>
      </c>
      <c r="M80" s="90">
        <v>0</v>
      </c>
      <c r="N80" s="46" t="s">
        <v>723</v>
      </c>
      <c r="O80" s="44" t="s">
        <v>724</v>
      </c>
      <c r="P80" s="44" t="s">
        <v>105</v>
      </c>
      <c r="Q80" s="44" t="s">
        <v>725</v>
      </c>
      <c r="R80" s="44" t="s">
        <v>138</v>
      </c>
      <c r="S80" s="46" t="s">
        <v>75</v>
      </c>
      <c r="T80" s="44" t="s">
        <v>108</v>
      </c>
      <c r="U80" s="90">
        <v>0</v>
      </c>
      <c r="V80" s="90">
        <v>0</v>
      </c>
      <c r="W80" s="90">
        <v>1</v>
      </c>
      <c r="X80" s="90">
        <v>0</v>
      </c>
      <c r="Y80" s="91">
        <v>1</v>
      </c>
      <c r="Z80" s="152" t="s">
        <v>135</v>
      </c>
      <c r="AA80" s="184" t="s">
        <v>135</v>
      </c>
      <c r="AB80" s="208" t="s">
        <v>726</v>
      </c>
      <c r="AC80" s="45" t="s">
        <v>677</v>
      </c>
      <c r="AD80" s="208" t="s">
        <v>727</v>
      </c>
      <c r="AE80" s="184" t="s">
        <v>135</v>
      </c>
      <c r="AF80" s="184" t="s">
        <v>135</v>
      </c>
      <c r="AG80" s="208" t="s">
        <v>728</v>
      </c>
      <c r="AH80" s="45" t="s">
        <v>680</v>
      </c>
      <c r="AI80" s="44" t="s">
        <v>729</v>
      </c>
      <c r="AJ80" s="45"/>
      <c r="AK80" s="68"/>
      <c r="AL80" s="69"/>
      <c r="AM80" s="54"/>
      <c r="AN80" s="44"/>
      <c r="AO80" s="45"/>
      <c r="AP80" s="45"/>
      <c r="AQ80" s="54"/>
      <c r="AR80" s="44"/>
      <c r="AS80" s="44"/>
      <c r="AT80" s="68" t="s">
        <v>135</v>
      </c>
      <c r="AU80" s="68" t="s">
        <v>135</v>
      </c>
      <c r="AV80" s="55" t="s">
        <v>82</v>
      </c>
      <c r="AW80" s="55" t="s">
        <v>82</v>
      </c>
      <c r="AX80" s="56" t="s">
        <v>83</v>
      </c>
      <c r="AY80" s="189" t="s">
        <v>83</v>
      </c>
      <c r="AZ80" s="189" t="s">
        <v>83</v>
      </c>
      <c r="BA80" s="130">
        <v>0.25</v>
      </c>
      <c r="BB80" s="189" t="s">
        <v>83</v>
      </c>
      <c r="BC80" s="189" t="s">
        <v>83</v>
      </c>
      <c r="BD80" s="164">
        <v>0.25</v>
      </c>
      <c r="BE80" s="95">
        <v>0.25</v>
      </c>
      <c r="BF80" s="121">
        <f t="shared" si="8"/>
        <v>0.25</v>
      </c>
      <c r="BG80" s="74"/>
      <c r="BH80" s="46"/>
      <c r="BI80" s="46"/>
      <c r="BJ80" s="46"/>
      <c r="BK80" s="75"/>
      <c r="BL80" s="44"/>
      <c r="BM80" s="65"/>
      <c r="BN80" s="230"/>
      <c r="BO80" s="231"/>
      <c r="BP80" s="345" t="s">
        <v>730</v>
      </c>
      <c r="BQ80" s="150"/>
    </row>
    <row r="81" spans="1:69" s="4" customFormat="1" ht="35.25" hidden="1" customHeight="1">
      <c r="A81" s="43">
        <v>54</v>
      </c>
      <c r="B81" s="44" t="s">
        <v>670</v>
      </c>
      <c r="C81" s="44" t="s">
        <v>60</v>
      </c>
      <c r="D81" s="45" t="s">
        <v>671</v>
      </c>
      <c r="E81" s="44" t="s">
        <v>85</v>
      </c>
      <c r="F81" s="44" t="s">
        <v>63</v>
      </c>
      <c r="G81" s="44" t="s">
        <v>64</v>
      </c>
      <c r="H81" s="44" t="s">
        <v>65</v>
      </c>
      <c r="I81" s="44" t="s">
        <v>66</v>
      </c>
      <c r="J81" s="44" t="s">
        <v>450</v>
      </c>
      <c r="K81" s="44" t="s">
        <v>259</v>
      </c>
      <c r="L81" s="44" t="s">
        <v>731</v>
      </c>
      <c r="M81" s="90">
        <v>0</v>
      </c>
      <c r="N81" s="46" t="s">
        <v>732</v>
      </c>
      <c r="O81" s="44" t="s">
        <v>733</v>
      </c>
      <c r="P81" s="44" t="s">
        <v>105</v>
      </c>
      <c r="Q81" s="44" t="s">
        <v>734</v>
      </c>
      <c r="R81" s="44" t="s">
        <v>138</v>
      </c>
      <c r="S81" s="46" t="s">
        <v>75</v>
      </c>
      <c r="T81" s="44" t="s">
        <v>108</v>
      </c>
      <c r="U81" s="90">
        <v>0</v>
      </c>
      <c r="V81" s="90">
        <v>1</v>
      </c>
      <c r="W81" s="90">
        <v>0</v>
      </c>
      <c r="X81" s="90">
        <v>0</v>
      </c>
      <c r="Y81" s="91">
        <v>1</v>
      </c>
      <c r="Z81" s="152" t="s">
        <v>135</v>
      </c>
      <c r="AA81" s="152" t="s">
        <v>135</v>
      </c>
      <c r="AB81" s="208" t="s">
        <v>735</v>
      </c>
      <c r="AC81" s="45" t="s">
        <v>677</v>
      </c>
      <c r="AD81" s="208" t="s">
        <v>736</v>
      </c>
      <c r="AE81" s="184" t="s">
        <v>135</v>
      </c>
      <c r="AF81" s="184" t="s">
        <v>135</v>
      </c>
      <c r="AG81" s="138" t="s">
        <v>720</v>
      </c>
      <c r="AH81" s="45" t="s">
        <v>680</v>
      </c>
      <c r="AI81" s="44" t="s">
        <v>737</v>
      </c>
      <c r="AJ81" s="125"/>
      <c r="AK81" s="184"/>
      <c r="AL81" s="54"/>
      <c r="AM81" s="54"/>
      <c r="AN81" s="44"/>
      <c r="AO81" s="45"/>
      <c r="AP81" s="45"/>
      <c r="AQ81" s="54"/>
      <c r="AR81" s="44"/>
      <c r="AS81" s="44"/>
      <c r="AT81" s="68" t="s">
        <v>135</v>
      </c>
      <c r="AU81" s="68" t="s">
        <v>135</v>
      </c>
      <c r="AV81" s="55" t="s">
        <v>82</v>
      </c>
      <c r="AW81" s="55" t="s">
        <v>82</v>
      </c>
      <c r="AX81" s="56" t="s">
        <v>83</v>
      </c>
      <c r="AY81" s="189" t="s">
        <v>83</v>
      </c>
      <c r="AZ81" s="130">
        <v>1</v>
      </c>
      <c r="BA81" s="189" t="s">
        <v>83</v>
      </c>
      <c r="BB81" s="189" t="s">
        <v>83</v>
      </c>
      <c r="BC81" s="68">
        <v>1</v>
      </c>
      <c r="BD81" s="189" t="s">
        <v>83</v>
      </c>
      <c r="BE81" s="95">
        <v>1</v>
      </c>
      <c r="BF81" s="121">
        <f t="shared" si="8"/>
        <v>1</v>
      </c>
      <c r="BG81" s="74"/>
      <c r="BH81" s="46"/>
      <c r="BI81" s="46"/>
      <c r="BJ81" s="46"/>
      <c r="BK81" s="75"/>
      <c r="BL81" s="44"/>
      <c r="BM81" s="65"/>
      <c r="BN81" s="230"/>
      <c r="BO81" s="231"/>
      <c r="BP81" s="344" t="s">
        <v>684</v>
      </c>
      <c r="BQ81" s="150"/>
    </row>
    <row r="82" spans="1:69" s="4" customFormat="1" ht="35.25" hidden="1" customHeight="1">
      <c r="A82" s="43">
        <v>55</v>
      </c>
      <c r="B82" s="44" t="s">
        <v>670</v>
      </c>
      <c r="C82" s="44" t="s">
        <v>60</v>
      </c>
      <c r="D82" s="45" t="s">
        <v>738</v>
      </c>
      <c r="E82" s="44" t="s">
        <v>85</v>
      </c>
      <c r="F82" s="44" t="s">
        <v>63</v>
      </c>
      <c r="G82" s="44" t="s">
        <v>64</v>
      </c>
      <c r="H82" s="44" t="s">
        <v>65</v>
      </c>
      <c r="I82" s="44" t="s">
        <v>66</v>
      </c>
      <c r="J82" s="44" t="s">
        <v>86</v>
      </c>
      <c r="K82" s="44" t="s">
        <v>259</v>
      </c>
      <c r="L82" s="44" t="s">
        <v>739</v>
      </c>
      <c r="M82" s="90">
        <v>0</v>
      </c>
      <c r="N82" s="46" t="s">
        <v>740</v>
      </c>
      <c r="O82" s="44" t="s">
        <v>741</v>
      </c>
      <c r="P82" s="44" t="s">
        <v>105</v>
      </c>
      <c r="Q82" s="44" t="s">
        <v>742</v>
      </c>
      <c r="R82" s="44" t="s">
        <v>138</v>
      </c>
      <c r="S82" s="46" t="s">
        <v>75</v>
      </c>
      <c r="T82" s="44" t="s">
        <v>108</v>
      </c>
      <c r="U82" s="47">
        <v>0.1</v>
      </c>
      <c r="V82" s="47">
        <v>0.4</v>
      </c>
      <c r="W82" s="47">
        <v>0.7</v>
      </c>
      <c r="X82" s="47">
        <v>1</v>
      </c>
      <c r="Y82" s="155">
        <v>1</v>
      </c>
      <c r="Z82" s="119">
        <v>0.78</v>
      </c>
      <c r="AA82" s="119">
        <v>0.78</v>
      </c>
      <c r="AB82" s="208" t="s">
        <v>743</v>
      </c>
      <c r="AC82" s="45" t="s">
        <v>677</v>
      </c>
      <c r="AD82" s="208" t="s">
        <v>744</v>
      </c>
      <c r="AE82" s="119">
        <v>0.9</v>
      </c>
      <c r="AF82" s="184">
        <v>0.9</v>
      </c>
      <c r="AG82" s="138" t="s">
        <v>745</v>
      </c>
      <c r="AH82" s="45" t="s">
        <v>680</v>
      </c>
      <c r="AI82" s="44" t="s">
        <v>746</v>
      </c>
      <c r="AJ82" s="68"/>
      <c r="AK82" s="68"/>
      <c r="AL82" s="54"/>
      <c r="AM82" s="54"/>
      <c r="AN82" s="44"/>
      <c r="AO82" s="68"/>
      <c r="AP82" s="68"/>
      <c r="AQ82" s="54"/>
      <c r="AR82" s="44"/>
      <c r="AS82" s="44"/>
      <c r="AT82" s="68">
        <v>0.9</v>
      </c>
      <c r="AU82" s="68">
        <v>0.9</v>
      </c>
      <c r="AV82" s="55" t="s">
        <v>82</v>
      </c>
      <c r="AW82" s="55" t="s">
        <v>82</v>
      </c>
      <c r="AX82" s="56" t="s">
        <v>83</v>
      </c>
      <c r="AY82" s="232">
        <v>0.1</v>
      </c>
      <c r="AZ82" s="106">
        <v>0.4</v>
      </c>
      <c r="BA82" s="106">
        <v>0.7</v>
      </c>
      <c r="BB82" s="68">
        <f>AY82/U82</f>
        <v>1</v>
      </c>
      <c r="BC82" s="68">
        <f>AZ82/V82</f>
        <v>1</v>
      </c>
      <c r="BD82" s="68">
        <v>1</v>
      </c>
      <c r="BE82" s="95">
        <v>0.9</v>
      </c>
      <c r="BF82" s="121">
        <f t="shared" si="8"/>
        <v>0.9</v>
      </c>
      <c r="BG82" s="74"/>
      <c r="BH82" s="46"/>
      <c r="BI82" s="46"/>
      <c r="BJ82" s="46"/>
      <c r="BK82" s="75"/>
      <c r="BL82" s="44"/>
      <c r="BM82" s="65"/>
      <c r="BN82" s="230"/>
      <c r="BO82" s="231"/>
      <c r="BP82" s="344" t="s">
        <v>684</v>
      </c>
      <c r="BQ82" s="150"/>
    </row>
    <row r="83" spans="1:69" s="4" customFormat="1" ht="35.25" hidden="1" customHeight="1">
      <c r="A83" s="43">
        <v>56</v>
      </c>
      <c r="B83" s="44" t="s">
        <v>670</v>
      </c>
      <c r="C83" s="44" t="s">
        <v>60</v>
      </c>
      <c r="D83" s="45" t="s">
        <v>671</v>
      </c>
      <c r="E83" s="44" t="s">
        <v>85</v>
      </c>
      <c r="F83" s="44" t="s">
        <v>63</v>
      </c>
      <c r="G83" s="44" t="s">
        <v>64</v>
      </c>
      <c r="H83" s="44" t="s">
        <v>65</v>
      </c>
      <c r="I83" s="44" t="s">
        <v>66</v>
      </c>
      <c r="J83" s="44" t="s">
        <v>747</v>
      </c>
      <c r="K83" s="44" t="s">
        <v>259</v>
      </c>
      <c r="L83" s="44" t="s">
        <v>748</v>
      </c>
      <c r="M83" s="90">
        <v>0</v>
      </c>
      <c r="N83" s="46" t="s">
        <v>749</v>
      </c>
      <c r="O83" s="44" t="s">
        <v>750</v>
      </c>
      <c r="P83" s="44" t="s">
        <v>105</v>
      </c>
      <c r="Q83" s="44" t="s">
        <v>742</v>
      </c>
      <c r="R83" s="44" t="s">
        <v>138</v>
      </c>
      <c r="S83" s="46" t="s">
        <v>75</v>
      </c>
      <c r="T83" s="44" t="s">
        <v>108</v>
      </c>
      <c r="U83" s="47">
        <v>0.1</v>
      </c>
      <c r="V83" s="47">
        <v>0.5</v>
      </c>
      <c r="W83" s="47">
        <v>0.75</v>
      </c>
      <c r="X83" s="47">
        <v>1</v>
      </c>
      <c r="Y83" s="155">
        <v>1</v>
      </c>
      <c r="Z83" s="119">
        <v>0.81</v>
      </c>
      <c r="AA83" s="119">
        <v>0.81</v>
      </c>
      <c r="AB83" s="208" t="s">
        <v>751</v>
      </c>
      <c r="AC83" s="45" t="s">
        <v>677</v>
      </c>
      <c r="AD83" s="208" t="s">
        <v>752</v>
      </c>
      <c r="AE83" s="119">
        <v>0.9</v>
      </c>
      <c r="AF83" s="184">
        <v>0.9</v>
      </c>
      <c r="AG83" s="138" t="s">
        <v>753</v>
      </c>
      <c r="AH83" s="45" t="s">
        <v>680</v>
      </c>
      <c r="AI83" s="44" t="s">
        <v>754</v>
      </c>
      <c r="AJ83" s="68"/>
      <c r="AK83" s="68"/>
      <c r="AL83" s="54"/>
      <c r="AM83" s="54"/>
      <c r="AN83" s="44"/>
      <c r="AO83" s="68"/>
      <c r="AP83" s="68"/>
      <c r="AQ83" s="54"/>
      <c r="AR83" s="44"/>
      <c r="AS83" s="44"/>
      <c r="AT83" s="68">
        <v>0.9</v>
      </c>
      <c r="AU83" s="68">
        <v>0.9</v>
      </c>
      <c r="AV83" s="55" t="s">
        <v>82</v>
      </c>
      <c r="AW83" s="55" t="s">
        <v>82</v>
      </c>
      <c r="AX83" s="56" t="s">
        <v>83</v>
      </c>
      <c r="AY83" s="232">
        <v>0.1</v>
      </c>
      <c r="AZ83" s="106">
        <v>0.5</v>
      </c>
      <c r="BA83" s="106">
        <v>0.75</v>
      </c>
      <c r="BB83" s="68">
        <f>AY83/U83</f>
        <v>1</v>
      </c>
      <c r="BC83" s="68">
        <f>AZ83/V83</f>
        <v>1</v>
      </c>
      <c r="BD83" s="68">
        <v>1</v>
      </c>
      <c r="BE83" s="95">
        <v>0.9</v>
      </c>
      <c r="BF83" s="121">
        <v>0.9</v>
      </c>
      <c r="BG83" s="74"/>
      <c r="BH83" s="46"/>
      <c r="BI83" s="46"/>
      <c r="BJ83" s="46"/>
      <c r="BK83" s="75"/>
      <c r="BL83" s="44"/>
      <c r="BM83" s="65"/>
      <c r="BN83" s="230"/>
      <c r="BO83" s="231"/>
      <c r="BP83" s="344" t="s">
        <v>684</v>
      </c>
      <c r="BQ83" s="150"/>
    </row>
    <row r="84" spans="1:69" ht="35.25" hidden="1" customHeight="1">
      <c r="A84" s="233">
        <v>58</v>
      </c>
      <c r="B84" s="113" t="s">
        <v>755</v>
      </c>
      <c r="C84" s="143" t="s">
        <v>756</v>
      </c>
      <c r="D84" s="167" t="s">
        <v>757</v>
      </c>
      <c r="E84" s="113" t="s">
        <v>85</v>
      </c>
      <c r="F84" s="113" t="s">
        <v>63</v>
      </c>
      <c r="G84" s="113" t="s">
        <v>64</v>
      </c>
      <c r="H84" s="113" t="s">
        <v>65</v>
      </c>
      <c r="I84" s="113" t="s">
        <v>66</v>
      </c>
      <c r="J84" s="113" t="s">
        <v>211</v>
      </c>
      <c r="K84" s="113" t="s">
        <v>125</v>
      </c>
      <c r="L84" s="113" t="s">
        <v>758</v>
      </c>
      <c r="M84" s="165">
        <v>5</v>
      </c>
      <c r="N84" s="234" t="s">
        <v>759</v>
      </c>
      <c r="O84" s="113" t="s">
        <v>760</v>
      </c>
      <c r="P84" s="113" t="s">
        <v>105</v>
      </c>
      <c r="Q84" s="113" t="s">
        <v>761</v>
      </c>
      <c r="R84" s="167" t="s">
        <v>138</v>
      </c>
      <c r="S84" s="165" t="s">
        <v>139</v>
      </c>
      <c r="T84" s="167" t="s">
        <v>323</v>
      </c>
      <c r="U84" s="165">
        <v>5</v>
      </c>
      <c r="V84" s="165">
        <v>5</v>
      </c>
      <c r="W84" s="165">
        <v>5</v>
      </c>
      <c r="X84" s="165">
        <v>5</v>
      </c>
      <c r="Y84" s="233">
        <v>20</v>
      </c>
      <c r="Z84" s="152">
        <v>2</v>
      </c>
      <c r="AA84" s="184">
        <v>0.4</v>
      </c>
      <c r="AB84" s="156" t="s">
        <v>762</v>
      </c>
      <c r="AC84" s="45" t="s">
        <v>763</v>
      </c>
      <c r="AD84" s="235" t="s">
        <v>764</v>
      </c>
      <c r="AE84" s="167">
        <v>3</v>
      </c>
      <c r="AF84" s="164">
        <v>0.6</v>
      </c>
      <c r="AG84" s="173" t="s">
        <v>765</v>
      </c>
      <c r="AH84" s="173" t="s">
        <v>766</v>
      </c>
      <c r="AI84" s="173" t="s">
        <v>767</v>
      </c>
      <c r="AJ84" s="167"/>
      <c r="AK84" s="164"/>
      <c r="AL84" s="173"/>
      <c r="AM84" s="113"/>
      <c r="AN84" s="236"/>
      <c r="AO84" s="237"/>
      <c r="AP84" s="68"/>
      <c r="AQ84" s="54"/>
      <c r="AR84" s="44"/>
      <c r="AS84" s="173"/>
      <c r="AT84" s="167">
        <v>5</v>
      </c>
      <c r="AU84" s="164">
        <v>1</v>
      </c>
      <c r="AV84" s="55" t="s">
        <v>82</v>
      </c>
      <c r="AW84" s="55" t="s">
        <v>82</v>
      </c>
      <c r="AX84" s="56" t="s">
        <v>83</v>
      </c>
      <c r="AY84" s="189">
        <v>5</v>
      </c>
      <c r="AZ84" s="196">
        <v>5</v>
      </c>
      <c r="BA84" s="196">
        <v>7</v>
      </c>
      <c r="BB84" s="238">
        <v>1</v>
      </c>
      <c r="BC84" s="238">
        <v>1</v>
      </c>
      <c r="BD84" s="59">
        <v>1</v>
      </c>
      <c r="BE84" s="239">
        <v>22</v>
      </c>
      <c r="BF84" s="121">
        <f t="shared" ref="BF84:BF114" si="9">BE84/Y84</f>
        <v>1.1000000000000001</v>
      </c>
      <c r="BG84" s="74"/>
      <c r="BH84" s="46"/>
      <c r="BI84" s="46"/>
      <c r="BJ84" s="46"/>
      <c r="BK84" s="75"/>
      <c r="BL84" s="44" t="s">
        <v>768</v>
      </c>
      <c r="BM84" s="65"/>
      <c r="BN84" s="65"/>
      <c r="BO84" s="240"/>
      <c r="BP84" s="7"/>
      <c r="BQ84" s="145"/>
    </row>
    <row r="85" spans="1:69" s="8" customFormat="1" ht="56.25" hidden="1" customHeight="1">
      <c r="A85" s="233">
        <v>59</v>
      </c>
      <c r="B85" s="113" t="s">
        <v>755</v>
      </c>
      <c r="C85" s="143" t="s">
        <v>756</v>
      </c>
      <c r="D85" s="167" t="s">
        <v>757</v>
      </c>
      <c r="E85" s="113" t="s">
        <v>85</v>
      </c>
      <c r="F85" s="113" t="s">
        <v>63</v>
      </c>
      <c r="G85" s="113" t="s">
        <v>64</v>
      </c>
      <c r="H85" s="113" t="s">
        <v>65</v>
      </c>
      <c r="I85" s="113" t="s">
        <v>66</v>
      </c>
      <c r="J85" s="113" t="s">
        <v>519</v>
      </c>
      <c r="K85" s="113" t="s">
        <v>125</v>
      </c>
      <c r="L85" s="113" t="s">
        <v>769</v>
      </c>
      <c r="M85" s="165">
        <v>0</v>
      </c>
      <c r="N85" s="241" t="s">
        <v>770</v>
      </c>
      <c r="O85" s="218" t="s">
        <v>771</v>
      </c>
      <c r="P85" s="218" t="s">
        <v>105</v>
      </c>
      <c r="Q85" s="242" t="s">
        <v>772</v>
      </c>
      <c r="R85" s="243" t="s">
        <v>773</v>
      </c>
      <c r="S85" s="165" t="s">
        <v>139</v>
      </c>
      <c r="T85" s="243" t="s">
        <v>108</v>
      </c>
      <c r="U85" s="244">
        <v>0</v>
      </c>
      <c r="V85" s="244">
        <v>4</v>
      </c>
      <c r="W85" s="244">
        <v>3</v>
      </c>
      <c r="X85" s="244">
        <v>3</v>
      </c>
      <c r="Y85" s="245">
        <v>10</v>
      </c>
      <c r="Z85" s="152">
        <v>3</v>
      </c>
      <c r="AA85" s="55">
        <v>1</v>
      </c>
      <c r="AB85" s="185" t="s">
        <v>774</v>
      </c>
      <c r="AC85" s="190" t="s">
        <v>775</v>
      </c>
      <c r="AD85" s="235" t="s">
        <v>776</v>
      </c>
      <c r="AE85" s="246">
        <v>2</v>
      </c>
      <c r="AF85" s="199">
        <v>0.66659999999999997</v>
      </c>
      <c r="AG85" s="173" t="s">
        <v>777</v>
      </c>
      <c r="AH85" s="173" t="s">
        <v>778</v>
      </c>
      <c r="AI85" s="173" t="s">
        <v>779</v>
      </c>
      <c r="AJ85" s="167"/>
      <c r="AK85" s="164"/>
      <c r="AL85" s="173"/>
      <c r="AM85" s="113"/>
      <c r="AN85" s="113"/>
      <c r="AO85" s="44"/>
      <c r="AP85" s="54"/>
      <c r="AQ85" s="138"/>
      <c r="AR85" s="44"/>
      <c r="AS85" s="173"/>
      <c r="AT85" s="167">
        <v>3</v>
      </c>
      <c r="AU85" s="247">
        <f>AT85/X85</f>
        <v>1</v>
      </c>
      <c r="AV85" s="248">
        <v>2</v>
      </c>
      <c r="AW85" s="248">
        <v>2</v>
      </c>
      <c r="AX85" s="56">
        <f>AW85/AV85</f>
        <v>1</v>
      </c>
      <c r="AY85" s="189">
        <v>0</v>
      </c>
      <c r="AZ85" s="130">
        <v>4</v>
      </c>
      <c r="BA85" s="130">
        <v>1</v>
      </c>
      <c r="BB85" s="165">
        <v>0</v>
      </c>
      <c r="BC85" s="238">
        <v>1</v>
      </c>
      <c r="BD85" s="238">
        <v>0.33329999999999999</v>
      </c>
      <c r="BE85" s="239">
        <v>10</v>
      </c>
      <c r="BF85" s="121">
        <f t="shared" si="9"/>
        <v>1</v>
      </c>
      <c r="BG85" s="74"/>
      <c r="BH85" s="46"/>
      <c r="BI85" s="46"/>
      <c r="BJ85" s="46"/>
      <c r="BK85" s="75"/>
      <c r="BL85" s="44" t="s">
        <v>768</v>
      </c>
      <c r="BM85" s="65"/>
      <c r="BN85" s="65"/>
      <c r="BO85" s="249"/>
      <c r="BQ85" s="143"/>
    </row>
    <row r="86" spans="1:69" s="8" customFormat="1" ht="35.25" hidden="1" customHeight="1">
      <c r="A86" s="233">
        <v>60</v>
      </c>
      <c r="B86" s="113" t="s">
        <v>755</v>
      </c>
      <c r="C86" s="143" t="s">
        <v>756</v>
      </c>
      <c r="D86" s="167" t="s">
        <v>757</v>
      </c>
      <c r="E86" s="113" t="s">
        <v>85</v>
      </c>
      <c r="F86" s="113" t="s">
        <v>63</v>
      </c>
      <c r="G86" s="113" t="s">
        <v>64</v>
      </c>
      <c r="H86" s="113" t="s">
        <v>65</v>
      </c>
      <c r="I86" s="113" t="s">
        <v>66</v>
      </c>
      <c r="J86" s="113" t="s">
        <v>211</v>
      </c>
      <c r="K86" s="113" t="s">
        <v>125</v>
      </c>
      <c r="L86" s="113" t="s">
        <v>780</v>
      </c>
      <c r="M86" s="167" t="s">
        <v>781</v>
      </c>
      <c r="N86" s="218" t="s">
        <v>782</v>
      </c>
      <c r="O86" s="218" t="s">
        <v>783</v>
      </c>
      <c r="P86" s="218" t="s">
        <v>72</v>
      </c>
      <c r="Q86" s="250" t="s">
        <v>784</v>
      </c>
      <c r="R86" s="167" t="s">
        <v>773</v>
      </c>
      <c r="S86" s="165" t="s">
        <v>139</v>
      </c>
      <c r="T86" s="243" t="s">
        <v>108</v>
      </c>
      <c r="U86" s="165">
        <v>0</v>
      </c>
      <c r="V86" s="165">
        <v>1</v>
      </c>
      <c r="W86" s="165">
        <v>1</v>
      </c>
      <c r="X86" s="165">
        <v>1</v>
      </c>
      <c r="Y86" s="251">
        <v>3</v>
      </c>
      <c r="Z86" s="152">
        <v>1</v>
      </c>
      <c r="AA86" s="119">
        <v>1</v>
      </c>
      <c r="AB86" s="185" t="s">
        <v>785</v>
      </c>
      <c r="AC86" s="190" t="s">
        <v>786</v>
      </c>
      <c r="AD86" s="113" t="s">
        <v>787</v>
      </c>
      <c r="AE86" s="246" t="s">
        <v>83</v>
      </c>
      <c r="AF86" s="194" t="s">
        <v>83</v>
      </c>
      <c r="AG86" s="173" t="s">
        <v>788</v>
      </c>
      <c r="AH86" s="173" t="s">
        <v>786</v>
      </c>
      <c r="AI86" s="173" t="s">
        <v>789</v>
      </c>
      <c r="AJ86" s="167"/>
      <c r="AK86" s="164"/>
      <c r="AL86" s="173"/>
      <c r="AM86" s="113"/>
      <c r="AN86" s="113"/>
      <c r="AO86" s="167"/>
      <c r="AP86" s="164"/>
      <c r="AQ86" s="138"/>
      <c r="AR86" s="44"/>
      <c r="AS86" s="173"/>
      <c r="AT86" s="167">
        <v>1</v>
      </c>
      <c r="AU86" s="164">
        <v>1</v>
      </c>
      <c r="AV86" s="55" t="s">
        <v>82</v>
      </c>
      <c r="AW86" s="55" t="s">
        <v>82</v>
      </c>
      <c r="AX86" s="56" t="s">
        <v>83</v>
      </c>
      <c r="AY86" s="189" t="s">
        <v>83</v>
      </c>
      <c r="AZ86" s="130">
        <v>1</v>
      </c>
      <c r="BA86" s="130">
        <v>1</v>
      </c>
      <c r="BB86" s="165">
        <v>0</v>
      </c>
      <c r="BC86" s="238">
        <v>1</v>
      </c>
      <c r="BD86" s="238">
        <v>1</v>
      </c>
      <c r="BE86" s="239">
        <v>3</v>
      </c>
      <c r="BF86" s="121">
        <f t="shared" si="9"/>
        <v>1</v>
      </c>
      <c r="BG86" s="74"/>
      <c r="BH86" s="46"/>
      <c r="BI86" s="46"/>
      <c r="BJ86" s="46"/>
      <c r="BK86" s="75"/>
      <c r="BL86" s="44" t="s">
        <v>768</v>
      </c>
      <c r="BM86" s="65"/>
      <c r="BN86" s="65"/>
      <c r="BO86" s="249"/>
      <c r="BQ86" s="143"/>
    </row>
    <row r="87" spans="1:69" s="256" customFormat="1" ht="35.25" hidden="1" customHeight="1">
      <c r="A87" s="233">
        <v>61</v>
      </c>
      <c r="B87" s="113" t="s">
        <v>755</v>
      </c>
      <c r="C87" s="143" t="s">
        <v>756</v>
      </c>
      <c r="D87" s="167" t="s">
        <v>757</v>
      </c>
      <c r="E87" s="167" t="s">
        <v>85</v>
      </c>
      <c r="F87" s="167" t="s">
        <v>63</v>
      </c>
      <c r="G87" s="167" t="s">
        <v>64</v>
      </c>
      <c r="H87" s="167" t="s">
        <v>65</v>
      </c>
      <c r="I87" s="167" t="s">
        <v>66</v>
      </c>
      <c r="J87" s="167" t="s">
        <v>172</v>
      </c>
      <c r="K87" s="167" t="s">
        <v>790</v>
      </c>
      <c r="L87" s="235" t="s">
        <v>791</v>
      </c>
      <c r="M87" s="164" t="s">
        <v>792</v>
      </c>
      <c r="N87" s="243" t="s">
        <v>793</v>
      </c>
      <c r="O87" s="243" t="s">
        <v>794</v>
      </c>
      <c r="P87" s="243" t="s">
        <v>105</v>
      </c>
      <c r="Q87" s="242" t="s">
        <v>795</v>
      </c>
      <c r="R87" s="243" t="s">
        <v>74</v>
      </c>
      <c r="S87" s="165" t="s">
        <v>139</v>
      </c>
      <c r="T87" s="243" t="s">
        <v>108</v>
      </c>
      <c r="U87" s="244">
        <v>0</v>
      </c>
      <c r="V87" s="252">
        <v>0.2</v>
      </c>
      <c r="W87" s="252">
        <v>0.4</v>
      </c>
      <c r="X87" s="252">
        <v>0.4</v>
      </c>
      <c r="Y87" s="253">
        <v>1</v>
      </c>
      <c r="Z87" s="119">
        <v>0.1</v>
      </c>
      <c r="AA87" s="55">
        <f>Z87/X87</f>
        <v>0.25</v>
      </c>
      <c r="AB87" s="125" t="s">
        <v>796</v>
      </c>
      <c r="AC87" s="190" t="s">
        <v>797</v>
      </c>
      <c r="AD87" s="235" t="s">
        <v>798</v>
      </c>
      <c r="AE87" s="194">
        <v>0.25</v>
      </c>
      <c r="AF87" s="194">
        <f>AE87/X87</f>
        <v>0.625</v>
      </c>
      <c r="AG87" s="164" t="s">
        <v>799</v>
      </c>
      <c r="AH87" s="164" t="s">
        <v>800</v>
      </c>
      <c r="AI87" s="164" t="s">
        <v>801</v>
      </c>
      <c r="AJ87" s="164"/>
      <c r="AK87" s="164"/>
      <c r="AL87" s="164"/>
      <c r="AM87" s="167"/>
      <c r="AN87" s="235"/>
      <c r="AO87" s="68"/>
      <c r="AP87" s="68"/>
      <c r="AQ87" s="138"/>
      <c r="AR87" s="44"/>
      <c r="AS87" s="164"/>
      <c r="AT87" s="164">
        <v>0.35</v>
      </c>
      <c r="AU87" s="164">
        <f>AT87/X87</f>
        <v>0.87499999999999989</v>
      </c>
      <c r="AV87" s="55" t="s">
        <v>82</v>
      </c>
      <c r="AW87" s="55" t="s">
        <v>82</v>
      </c>
      <c r="AX87" s="56" t="s">
        <v>83</v>
      </c>
      <c r="AY87" s="189" t="s">
        <v>83</v>
      </c>
      <c r="AZ87" s="106">
        <v>0.2</v>
      </c>
      <c r="BA87" s="106">
        <v>0.4</v>
      </c>
      <c r="BB87" s="165"/>
      <c r="BC87" s="238">
        <v>1</v>
      </c>
      <c r="BD87" s="238">
        <v>1</v>
      </c>
      <c r="BE87" s="254">
        <v>0.95</v>
      </c>
      <c r="BF87" s="121">
        <f t="shared" si="9"/>
        <v>0.95</v>
      </c>
      <c r="BG87" s="74"/>
      <c r="BH87" s="46"/>
      <c r="BI87" s="46"/>
      <c r="BJ87" s="46"/>
      <c r="BK87" s="75"/>
      <c r="BL87" s="44" t="s">
        <v>768</v>
      </c>
      <c r="BM87" s="65"/>
      <c r="BN87" s="65"/>
      <c r="BO87" s="255"/>
      <c r="BQ87" s="144"/>
    </row>
    <row r="88" spans="1:69" ht="35.25" hidden="1" customHeight="1">
      <c r="A88" s="233">
        <v>62</v>
      </c>
      <c r="B88" s="113" t="s">
        <v>755</v>
      </c>
      <c r="C88" s="143" t="s">
        <v>756</v>
      </c>
      <c r="D88" s="167" t="s">
        <v>757</v>
      </c>
      <c r="E88" s="113" t="s">
        <v>85</v>
      </c>
      <c r="F88" s="113" t="s">
        <v>63</v>
      </c>
      <c r="G88" s="113" t="s">
        <v>64</v>
      </c>
      <c r="H88" s="113" t="s">
        <v>65</v>
      </c>
      <c r="I88" s="113" t="s">
        <v>66</v>
      </c>
      <c r="J88" s="113" t="s">
        <v>211</v>
      </c>
      <c r="K88" s="113" t="s">
        <v>125</v>
      </c>
      <c r="L88" s="113" t="s">
        <v>802</v>
      </c>
      <c r="M88" s="164">
        <v>1</v>
      </c>
      <c r="N88" s="234" t="s">
        <v>803</v>
      </c>
      <c r="O88" s="113" t="s">
        <v>804</v>
      </c>
      <c r="P88" s="113" t="s">
        <v>72</v>
      </c>
      <c r="Q88" s="257" t="s">
        <v>805</v>
      </c>
      <c r="R88" s="167" t="s">
        <v>74</v>
      </c>
      <c r="S88" s="165" t="s">
        <v>107</v>
      </c>
      <c r="T88" s="167" t="s">
        <v>323</v>
      </c>
      <c r="U88" s="238">
        <v>1</v>
      </c>
      <c r="V88" s="238">
        <v>1</v>
      </c>
      <c r="W88" s="238">
        <v>1</v>
      </c>
      <c r="X88" s="238">
        <v>1</v>
      </c>
      <c r="Y88" s="258">
        <v>1</v>
      </c>
      <c r="Z88" s="119" t="s">
        <v>83</v>
      </c>
      <c r="AA88" s="184" t="s">
        <v>83</v>
      </c>
      <c r="AB88" s="156" t="s">
        <v>806</v>
      </c>
      <c r="AC88" s="68" t="s">
        <v>807</v>
      </c>
      <c r="AD88" s="113" t="s">
        <v>808</v>
      </c>
      <c r="AE88" s="164">
        <v>0.33</v>
      </c>
      <c r="AF88" s="164">
        <v>0.33</v>
      </c>
      <c r="AG88" s="173" t="s">
        <v>809</v>
      </c>
      <c r="AH88" s="173" t="s">
        <v>810</v>
      </c>
      <c r="AI88" s="173" t="s">
        <v>811</v>
      </c>
      <c r="AJ88" s="164"/>
      <c r="AK88" s="164"/>
      <c r="AL88" s="173"/>
      <c r="AM88" s="113"/>
      <c r="AN88" s="167"/>
      <c r="AO88" s="164"/>
      <c r="AP88" s="164"/>
      <c r="AQ88" s="54"/>
      <c r="AR88" s="44"/>
      <c r="AS88" s="173"/>
      <c r="AT88" s="164">
        <v>0.33</v>
      </c>
      <c r="AU88" s="164">
        <v>0.33</v>
      </c>
      <c r="AV88" s="55" t="s">
        <v>82</v>
      </c>
      <c r="AW88" s="55" t="s">
        <v>82</v>
      </c>
      <c r="AX88" s="56" t="s">
        <v>83</v>
      </c>
      <c r="AY88" s="259">
        <v>0</v>
      </c>
      <c r="AZ88" s="106">
        <v>1</v>
      </c>
      <c r="BA88" s="106">
        <v>1</v>
      </c>
      <c r="BB88" s="238">
        <v>1</v>
      </c>
      <c r="BC88" s="238">
        <v>1</v>
      </c>
      <c r="BD88" s="238">
        <v>1</v>
      </c>
      <c r="BE88" s="254">
        <v>0.33</v>
      </c>
      <c r="BF88" s="121">
        <f t="shared" si="9"/>
        <v>0.33</v>
      </c>
      <c r="BG88" s="74"/>
      <c r="BH88" s="46"/>
      <c r="BI88" s="46"/>
      <c r="BJ88" s="46"/>
      <c r="BK88" s="75"/>
      <c r="BL88" s="44" t="s">
        <v>768</v>
      </c>
      <c r="BM88" s="65"/>
      <c r="BN88" s="65"/>
      <c r="BO88" s="142"/>
      <c r="BP88" s="6" t="s">
        <v>812</v>
      </c>
      <c r="BQ88" s="145"/>
    </row>
    <row r="89" spans="1:69" ht="35.25" hidden="1" customHeight="1">
      <c r="A89" s="233">
        <v>63</v>
      </c>
      <c r="B89" s="113" t="s">
        <v>755</v>
      </c>
      <c r="C89" s="143" t="s">
        <v>756</v>
      </c>
      <c r="D89" s="167" t="s">
        <v>757</v>
      </c>
      <c r="E89" s="113" t="s">
        <v>85</v>
      </c>
      <c r="F89" s="113" t="s">
        <v>63</v>
      </c>
      <c r="G89" s="113" t="s">
        <v>64</v>
      </c>
      <c r="H89" s="113" t="s">
        <v>65</v>
      </c>
      <c r="I89" s="113" t="s">
        <v>66</v>
      </c>
      <c r="J89" s="113" t="s">
        <v>211</v>
      </c>
      <c r="K89" s="113" t="s">
        <v>125</v>
      </c>
      <c r="L89" s="113" t="s">
        <v>813</v>
      </c>
      <c r="M89" s="167" t="s">
        <v>814</v>
      </c>
      <c r="N89" s="234" t="s">
        <v>815</v>
      </c>
      <c r="O89" s="113" t="s">
        <v>816</v>
      </c>
      <c r="P89" s="113" t="s">
        <v>72</v>
      </c>
      <c r="Q89" s="257" t="s">
        <v>817</v>
      </c>
      <c r="R89" s="167" t="s">
        <v>74</v>
      </c>
      <c r="S89" s="165" t="s">
        <v>75</v>
      </c>
      <c r="T89" s="167" t="s">
        <v>323</v>
      </c>
      <c r="U89" s="164">
        <v>1</v>
      </c>
      <c r="V89" s="164">
        <v>1.5</v>
      </c>
      <c r="W89" s="164">
        <v>1</v>
      </c>
      <c r="X89" s="164">
        <v>2</v>
      </c>
      <c r="Y89" s="258">
        <v>2</v>
      </c>
      <c r="Z89" s="119" t="s">
        <v>83</v>
      </c>
      <c r="AA89" s="184" t="s">
        <v>83</v>
      </c>
      <c r="AB89" s="156" t="s">
        <v>818</v>
      </c>
      <c r="AC89" s="68" t="s">
        <v>807</v>
      </c>
      <c r="AD89" s="113" t="s">
        <v>819</v>
      </c>
      <c r="AE89" s="164">
        <v>0.8</v>
      </c>
      <c r="AF89" s="164">
        <v>0.4</v>
      </c>
      <c r="AG89" s="173" t="s">
        <v>820</v>
      </c>
      <c r="AH89" s="173" t="s">
        <v>810</v>
      </c>
      <c r="AI89" s="173" t="s">
        <v>821</v>
      </c>
      <c r="AJ89" s="164"/>
      <c r="AK89" s="68"/>
      <c r="AL89" s="173"/>
      <c r="AM89" s="113"/>
      <c r="AN89" s="113"/>
      <c r="AO89" s="164"/>
      <c r="AP89" s="164"/>
      <c r="AQ89" s="54"/>
      <c r="AR89" s="44"/>
      <c r="AS89" s="173"/>
      <c r="AT89" s="254">
        <v>0.8</v>
      </c>
      <c r="AU89" s="164">
        <f>AT89/X89</f>
        <v>0.4</v>
      </c>
      <c r="AV89" s="55" t="s">
        <v>82</v>
      </c>
      <c r="AW89" s="55" t="s">
        <v>82</v>
      </c>
      <c r="AX89" s="56" t="s">
        <v>83</v>
      </c>
      <c r="AY89" s="203">
        <v>1</v>
      </c>
      <c r="AZ89" s="203">
        <v>1</v>
      </c>
      <c r="BA89" s="203">
        <v>1</v>
      </c>
      <c r="BB89" s="164">
        <v>1</v>
      </c>
      <c r="BC89" s="164">
        <v>1</v>
      </c>
      <c r="BD89" s="164">
        <v>1</v>
      </c>
      <c r="BE89" s="254">
        <v>1.8</v>
      </c>
      <c r="BF89" s="121">
        <f t="shared" si="9"/>
        <v>0.9</v>
      </c>
      <c r="BG89" s="74"/>
      <c r="BH89" s="46"/>
      <c r="BI89" s="46"/>
      <c r="BJ89" s="46"/>
      <c r="BK89" s="75"/>
      <c r="BL89" s="44" t="s">
        <v>768</v>
      </c>
      <c r="BM89" s="65"/>
      <c r="BN89" s="65"/>
      <c r="BO89" s="142"/>
      <c r="BP89" s="6" t="s">
        <v>822</v>
      </c>
      <c r="BQ89" s="145"/>
    </row>
    <row r="90" spans="1:69" ht="35.25" hidden="1" customHeight="1">
      <c r="A90" s="233">
        <v>64</v>
      </c>
      <c r="B90" s="113" t="s">
        <v>823</v>
      </c>
      <c r="C90" s="143" t="s">
        <v>756</v>
      </c>
      <c r="D90" s="167" t="s">
        <v>824</v>
      </c>
      <c r="E90" s="113" t="s">
        <v>85</v>
      </c>
      <c r="F90" s="113" t="s">
        <v>63</v>
      </c>
      <c r="G90" s="113" t="s">
        <v>64</v>
      </c>
      <c r="H90" s="113" t="s">
        <v>65</v>
      </c>
      <c r="I90" s="113" t="s">
        <v>66</v>
      </c>
      <c r="J90" s="113" t="s">
        <v>211</v>
      </c>
      <c r="K90" s="113" t="s">
        <v>125</v>
      </c>
      <c r="L90" s="113" t="s">
        <v>825</v>
      </c>
      <c r="M90" s="167">
        <v>0</v>
      </c>
      <c r="N90" s="113" t="s">
        <v>826</v>
      </c>
      <c r="O90" s="113" t="s">
        <v>827</v>
      </c>
      <c r="P90" s="113" t="s">
        <v>72</v>
      </c>
      <c r="Q90" s="257" t="s">
        <v>828</v>
      </c>
      <c r="R90" s="167" t="s">
        <v>74</v>
      </c>
      <c r="S90" s="165" t="s">
        <v>107</v>
      </c>
      <c r="T90" s="167" t="s">
        <v>323</v>
      </c>
      <c r="U90" s="164">
        <v>0</v>
      </c>
      <c r="V90" s="164">
        <v>0</v>
      </c>
      <c r="W90" s="164">
        <v>1</v>
      </c>
      <c r="X90" s="164">
        <v>1</v>
      </c>
      <c r="Y90" s="258">
        <v>1</v>
      </c>
      <c r="Z90" s="119">
        <v>1</v>
      </c>
      <c r="AA90" s="184">
        <v>1</v>
      </c>
      <c r="AB90" s="156" t="s">
        <v>829</v>
      </c>
      <c r="AC90" s="45" t="s">
        <v>830</v>
      </c>
      <c r="AD90" s="113" t="s">
        <v>831</v>
      </c>
      <c r="AE90" s="164">
        <v>1</v>
      </c>
      <c r="AF90" s="164">
        <v>1</v>
      </c>
      <c r="AG90" s="219" t="s">
        <v>832</v>
      </c>
      <c r="AH90" s="173" t="s">
        <v>833</v>
      </c>
      <c r="AI90" s="173" t="s">
        <v>834</v>
      </c>
      <c r="AJ90" s="164"/>
      <c r="AK90" s="164"/>
      <c r="AL90" s="174"/>
      <c r="AM90" s="173"/>
      <c r="AN90" s="113"/>
      <c r="AO90" s="68"/>
      <c r="AP90" s="68"/>
      <c r="AQ90" s="54"/>
      <c r="AR90" s="44"/>
      <c r="AS90" s="173"/>
      <c r="AT90" s="164">
        <v>1</v>
      </c>
      <c r="AU90" s="164">
        <v>1</v>
      </c>
      <c r="AV90" s="55" t="s">
        <v>82</v>
      </c>
      <c r="AW90" s="55" t="s">
        <v>82</v>
      </c>
      <c r="AX90" s="56" t="s">
        <v>83</v>
      </c>
      <c r="AY90" s="189">
        <v>0</v>
      </c>
      <c r="AZ90" s="207">
        <v>0.2</v>
      </c>
      <c r="BA90" s="207">
        <v>1</v>
      </c>
      <c r="BB90" s="165"/>
      <c r="BC90" s="165"/>
      <c r="BD90" s="207">
        <v>1</v>
      </c>
      <c r="BE90" s="254">
        <v>1</v>
      </c>
      <c r="BF90" s="121">
        <f t="shared" si="9"/>
        <v>1</v>
      </c>
      <c r="BG90" s="74"/>
      <c r="BH90" s="46"/>
      <c r="BI90" s="46"/>
      <c r="BJ90" s="46"/>
      <c r="BK90" s="75"/>
      <c r="BL90" s="44" t="s">
        <v>768</v>
      </c>
      <c r="BM90" s="65"/>
      <c r="BN90" s="65"/>
      <c r="BO90" s="142"/>
      <c r="BP90" s="6" t="s">
        <v>835</v>
      </c>
      <c r="BQ90" s="145"/>
    </row>
    <row r="91" spans="1:69" ht="35.25" hidden="1" customHeight="1">
      <c r="A91" s="233">
        <v>65</v>
      </c>
      <c r="B91" s="113" t="s">
        <v>755</v>
      </c>
      <c r="C91" s="143" t="s">
        <v>756</v>
      </c>
      <c r="D91" s="167" t="s">
        <v>757</v>
      </c>
      <c r="E91" s="113" t="s">
        <v>85</v>
      </c>
      <c r="F91" s="113" t="s">
        <v>181</v>
      </c>
      <c r="G91" s="113" t="s">
        <v>64</v>
      </c>
      <c r="H91" s="113" t="s">
        <v>65</v>
      </c>
      <c r="I91" s="113" t="s">
        <v>66</v>
      </c>
      <c r="J91" s="113" t="s">
        <v>211</v>
      </c>
      <c r="K91" s="113" t="s">
        <v>125</v>
      </c>
      <c r="L91" s="113" t="s">
        <v>836</v>
      </c>
      <c r="M91" s="167">
        <v>0</v>
      </c>
      <c r="N91" s="216" t="s">
        <v>837</v>
      </c>
      <c r="O91" s="216" t="s">
        <v>838</v>
      </c>
      <c r="P91" s="216" t="s">
        <v>72</v>
      </c>
      <c r="Q91" s="250" t="s">
        <v>839</v>
      </c>
      <c r="R91" s="243" t="s">
        <v>840</v>
      </c>
      <c r="S91" s="165" t="s">
        <v>139</v>
      </c>
      <c r="T91" s="243" t="s">
        <v>841</v>
      </c>
      <c r="U91" s="252">
        <v>0.25</v>
      </c>
      <c r="V91" s="252">
        <v>0.25</v>
      </c>
      <c r="W91" s="252">
        <v>0.25</v>
      </c>
      <c r="X91" s="252">
        <v>0.25</v>
      </c>
      <c r="Y91" s="260">
        <v>1</v>
      </c>
      <c r="Z91" s="119" t="s">
        <v>83</v>
      </c>
      <c r="AA91" s="125" t="s">
        <v>83</v>
      </c>
      <c r="AB91" s="185" t="s">
        <v>842</v>
      </c>
      <c r="AC91" s="125" t="s">
        <v>843</v>
      </c>
      <c r="AD91" s="113" t="s">
        <v>844</v>
      </c>
      <c r="AE91" s="243" t="s">
        <v>83</v>
      </c>
      <c r="AF91" s="243" t="s">
        <v>83</v>
      </c>
      <c r="AG91" s="261" t="s">
        <v>845</v>
      </c>
      <c r="AH91" s="173" t="s">
        <v>846</v>
      </c>
      <c r="AI91" s="44" t="s">
        <v>847</v>
      </c>
      <c r="AJ91" s="243"/>
      <c r="AK91" s="243"/>
      <c r="AL91" s="216"/>
      <c r="AM91" s="262"/>
      <c r="AN91" s="263"/>
      <c r="AO91" s="68"/>
      <c r="AP91" s="54"/>
      <c r="AQ91" s="54"/>
      <c r="AR91" s="44"/>
      <c r="AS91" s="44"/>
      <c r="AT91" s="164" t="s">
        <v>83</v>
      </c>
      <c r="AU91" s="164" t="s">
        <v>83</v>
      </c>
      <c r="AV91" s="55" t="s">
        <v>82</v>
      </c>
      <c r="AW91" s="55" t="s">
        <v>82</v>
      </c>
      <c r="AX91" s="56" t="s">
        <v>83</v>
      </c>
      <c r="AY91" s="264">
        <v>0.25</v>
      </c>
      <c r="AZ91" s="264">
        <v>0.25</v>
      </c>
      <c r="BA91" s="207">
        <v>0.25</v>
      </c>
      <c r="BB91" s="238">
        <v>1</v>
      </c>
      <c r="BC91" s="238">
        <v>1</v>
      </c>
      <c r="BD91" s="238">
        <v>1</v>
      </c>
      <c r="BE91" s="254">
        <v>0.75</v>
      </c>
      <c r="BF91" s="121">
        <f t="shared" si="9"/>
        <v>0.75</v>
      </c>
      <c r="BG91" s="74"/>
      <c r="BH91" s="46"/>
      <c r="BI91" s="46"/>
      <c r="BJ91" s="46"/>
      <c r="BK91" s="75"/>
      <c r="BL91" s="44" t="s">
        <v>768</v>
      </c>
      <c r="BM91" s="65"/>
      <c r="BN91" s="65"/>
      <c r="BO91" s="142"/>
      <c r="BP91" s="7"/>
      <c r="BQ91" s="145"/>
    </row>
    <row r="92" spans="1:69" ht="35.25" hidden="1" customHeight="1">
      <c r="A92" s="233">
        <v>65.099999999999994</v>
      </c>
      <c r="B92" s="113" t="s">
        <v>755</v>
      </c>
      <c r="C92" s="143" t="s">
        <v>756</v>
      </c>
      <c r="D92" s="167" t="s">
        <v>757</v>
      </c>
      <c r="E92" s="113" t="s">
        <v>85</v>
      </c>
      <c r="F92" s="113" t="s">
        <v>181</v>
      </c>
      <c r="G92" s="113" t="s">
        <v>64</v>
      </c>
      <c r="H92" s="113" t="s">
        <v>65</v>
      </c>
      <c r="I92" s="113" t="s">
        <v>66</v>
      </c>
      <c r="J92" s="113" t="s">
        <v>211</v>
      </c>
      <c r="K92" s="113" t="s">
        <v>125</v>
      </c>
      <c r="L92" s="113" t="s">
        <v>836</v>
      </c>
      <c r="M92" s="167">
        <v>0</v>
      </c>
      <c r="N92" s="216" t="s">
        <v>848</v>
      </c>
      <c r="O92" s="216" t="s">
        <v>849</v>
      </c>
      <c r="P92" s="216" t="s">
        <v>105</v>
      </c>
      <c r="Q92" s="250" t="s">
        <v>850</v>
      </c>
      <c r="R92" s="243" t="s">
        <v>138</v>
      </c>
      <c r="S92" s="165" t="s">
        <v>139</v>
      </c>
      <c r="T92" s="243" t="s">
        <v>841</v>
      </c>
      <c r="U92" s="244" t="s">
        <v>851</v>
      </c>
      <c r="V92" s="244" t="s">
        <v>851</v>
      </c>
      <c r="W92" s="244">
        <v>0</v>
      </c>
      <c r="X92" s="244">
        <v>0</v>
      </c>
      <c r="Y92" s="265">
        <v>1</v>
      </c>
      <c r="Z92" s="152" t="s">
        <v>83</v>
      </c>
      <c r="AA92" s="125" t="s">
        <v>83</v>
      </c>
      <c r="AB92" s="185" t="s">
        <v>852</v>
      </c>
      <c r="AC92" s="79" t="s">
        <v>843</v>
      </c>
      <c r="AD92" s="235" t="s">
        <v>853</v>
      </c>
      <c r="AE92" s="243" t="s">
        <v>83</v>
      </c>
      <c r="AF92" s="243" t="s">
        <v>83</v>
      </c>
      <c r="AG92" s="261" t="s">
        <v>854</v>
      </c>
      <c r="AH92" s="173" t="s">
        <v>846</v>
      </c>
      <c r="AI92" s="44" t="s">
        <v>855</v>
      </c>
      <c r="AJ92" s="243"/>
      <c r="AK92" s="243"/>
      <c r="AL92" s="216"/>
      <c r="AM92" s="262"/>
      <c r="AN92" s="218"/>
      <c r="AO92" s="44"/>
      <c r="AP92" s="44"/>
      <c r="AQ92" s="54"/>
      <c r="AR92" s="44"/>
      <c r="AS92" s="44"/>
      <c r="AT92" s="167" t="s">
        <v>83</v>
      </c>
      <c r="AU92" s="167" t="s">
        <v>83</v>
      </c>
      <c r="AV92" s="55" t="s">
        <v>82</v>
      </c>
      <c r="AW92" s="55" t="s">
        <v>82</v>
      </c>
      <c r="AX92" s="56" t="s">
        <v>83</v>
      </c>
      <c r="AY92" s="266">
        <v>0.5</v>
      </c>
      <c r="AZ92" s="130">
        <v>0.5</v>
      </c>
      <c r="BA92" s="130"/>
      <c r="BB92" s="238">
        <v>1</v>
      </c>
      <c r="BC92" s="238">
        <v>1</v>
      </c>
      <c r="BD92" s="238"/>
      <c r="BE92" s="267">
        <v>1</v>
      </c>
      <c r="BF92" s="121">
        <f t="shared" si="9"/>
        <v>1</v>
      </c>
      <c r="BG92" s="74"/>
      <c r="BH92" s="46"/>
      <c r="BI92" s="46"/>
      <c r="BJ92" s="46"/>
      <c r="BK92" s="75"/>
      <c r="BL92" s="44" t="s">
        <v>768</v>
      </c>
      <c r="BM92" s="65"/>
      <c r="BN92" s="65"/>
      <c r="BO92" s="142"/>
      <c r="BP92" s="7"/>
      <c r="BQ92" s="145"/>
    </row>
    <row r="93" spans="1:69" ht="35.25" hidden="1" customHeight="1">
      <c r="A93" s="233">
        <v>66</v>
      </c>
      <c r="B93" s="113" t="s">
        <v>755</v>
      </c>
      <c r="C93" s="143" t="s">
        <v>756</v>
      </c>
      <c r="D93" s="167" t="s">
        <v>757</v>
      </c>
      <c r="E93" s="113" t="s">
        <v>438</v>
      </c>
      <c r="F93" s="113" t="s">
        <v>439</v>
      </c>
      <c r="G93" s="113" t="s">
        <v>440</v>
      </c>
      <c r="H93" s="113" t="s">
        <v>65</v>
      </c>
      <c r="I93" s="113" t="s">
        <v>66</v>
      </c>
      <c r="J93" s="113" t="s">
        <v>211</v>
      </c>
      <c r="K93" s="113" t="s">
        <v>125</v>
      </c>
      <c r="L93" s="113" t="s">
        <v>856</v>
      </c>
      <c r="M93" s="167">
        <v>0</v>
      </c>
      <c r="N93" s="218" t="s">
        <v>857</v>
      </c>
      <c r="O93" s="218" t="s">
        <v>858</v>
      </c>
      <c r="P93" s="218" t="s">
        <v>105</v>
      </c>
      <c r="Q93" s="250" t="s">
        <v>859</v>
      </c>
      <c r="R93" s="243" t="s">
        <v>860</v>
      </c>
      <c r="S93" s="165" t="s">
        <v>139</v>
      </c>
      <c r="T93" s="243" t="s">
        <v>108</v>
      </c>
      <c r="U93" s="244">
        <v>0.25</v>
      </c>
      <c r="V93" s="244">
        <v>0.25</v>
      </c>
      <c r="W93" s="244">
        <v>1</v>
      </c>
      <c r="X93" s="244">
        <v>1</v>
      </c>
      <c r="Y93" s="265">
        <v>2.5</v>
      </c>
      <c r="Z93" s="152" t="s">
        <v>83</v>
      </c>
      <c r="AA93" s="55" t="s">
        <v>83</v>
      </c>
      <c r="AB93" s="53" t="s">
        <v>861</v>
      </c>
      <c r="AC93" s="79" t="s">
        <v>843</v>
      </c>
      <c r="AD93" s="216" t="s">
        <v>862</v>
      </c>
      <c r="AE93" s="243" t="s">
        <v>83</v>
      </c>
      <c r="AF93" s="194" t="s">
        <v>83</v>
      </c>
      <c r="AG93" s="173" t="s">
        <v>863</v>
      </c>
      <c r="AH93" s="173" t="s">
        <v>846</v>
      </c>
      <c r="AI93" s="44" t="s">
        <v>864</v>
      </c>
      <c r="AJ93" s="243"/>
      <c r="AK93" s="243"/>
      <c r="AL93" s="216"/>
      <c r="AM93" s="216"/>
      <c r="AN93" s="216"/>
      <c r="AO93" s="44"/>
      <c r="AP93" s="54"/>
      <c r="AQ93" s="54"/>
      <c r="AR93" s="44"/>
      <c r="AS93" s="44"/>
      <c r="AT93" s="167" t="s">
        <v>83</v>
      </c>
      <c r="AU93" s="164" t="s">
        <v>83</v>
      </c>
      <c r="AV93" s="55" t="s">
        <v>82</v>
      </c>
      <c r="AW93" s="55" t="s">
        <v>82</v>
      </c>
      <c r="AX93" s="56" t="s">
        <v>83</v>
      </c>
      <c r="AY93" s="268">
        <v>0.25</v>
      </c>
      <c r="AZ93" s="130">
        <v>0.1</v>
      </c>
      <c r="BA93" s="130">
        <v>1</v>
      </c>
      <c r="BB93" s="238">
        <v>1</v>
      </c>
      <c r="BC93" s="238">
        <f>AZ93/V93</f>
        <v>0.4</v>
      </c>
      <c r="BD93" s="238">
        <v>1</v>
      </c>
      <c r="BE93" s="239">
        <v>1.35</v>
      </c>
      <c r="BF93" s="121">
        <f t="shared" si="9"/>
        <v>0.54</v>
      </c>
      <c r="BG93" s="74"/>
      <c r="BH93" s="46"/>
      <c r="BI93" s="46"/>
      <c r="BJ93" s="46"/>
      <c r="BK93" s="75"/>
      <c r="BL93" s="44" t="s">
        <v>768</v>
      </c>
      <c r="BM93" s="65"/>
      <c r="BN93" s="65"/>
      <c r="BO93" s="142"/>
      <c r="BP93" s="7"/>
      <c r="BQ93" s="145"/>
    </row>
    <row r="94" spans="1:69" ht="35.25" hidden="1" customHeight="1">
      <c r="A94" s="233">
        <v>67</v>
      </c>
      <c r="B94" s="113" t="s">
        <v>755</v>
      </c>
      <c r="C94" s="143" t="s">
        <v>756</v>
      </c>
      <c r="D94" s="167" t="s">
        <v>757</v>
      </c>
      <c r="E94" s="113" t="s">
        <v>85</v>
      </c>
      <c r="F94" s="113" t="s">
        <v>63</v>
      </c>
      <c r="G94" s="113" t="s">
        <v>64</v>
      </c>
      <c r="H94" s="113" t="s">
        <v>65</v>
      </c>
      <c r="I94" s="113" t="s">
        <v>66</v>
      </c>
      <c r="J94" s="113" t="s">
        <v>211</v>
      </c>
      <c r="K94" s="113" t="s">
        <v>125</v>
      </c>
      <c r="L94" s="113" t="s">
        <v>865</v>
      </c>
      <c r="M94" s="167">
        <v>0</v>
      </c>
      <c r="N94" s="218" t="s">
        <v>866</v>
      </c>
      <c r="O94" s="216" t="s">
        <v>867</v>
      </c>
      <c r="P94" s="218" t="s">
        <v>72</v>
      </c>
      <c r="Q94" s="250" t="s">
        <v>868</v>
      </c>
      <c r="R94" s="243" t="s">
        <v>74</v>
      </c>
      <c r="S94" s="244" t="s">
        <v>107</v>
      </c>
      <c r="T94" s="243" t="s">
        <v>108</v>
      </c>
      <c r="U94" s="252">
        <v>1</v>
      </c>
      <c r="V94" s="252">
        <v>1</v>
      </c>
      <c r="W94" s="252">
        <v>1</v>
      </c>
      <c r="X94" s="252">
        <v>1</v>
      </c>
      <c r="Y94" s="260">
        <v>1</v>
      </c>
      <c r="Z94" s="152" t="s">
        <v>83</v>
      </c>
      <c r="AA94" s="55" t="s">
        <v>83</v>
      </c>
      <c r="AB94" s="185" t="s">
        <v>869</v>
      </c>
      <c r="AC94" s="79" t="s">
        <v>843</v>
      </c>
      <c r="AD94" s="269" t="s">
        <v>870</v>
      </c>
      <c r="AE94" s="194">
        <v>1</v>
      </c>
      <c r="AF94" s="194">
        <v>1</v>
      </c>
      <c r="AG94" s="173" t="s">
        <v>871</v>
      </c>
      <c r="AH94" s="173" t="s">
        <v>846</v>
      </c>
      <c r="AI94" s="44" t="s">
        <v>872</v>
      </c>
      <c r="AJ94" s="243"/>
      <c r="AK94" s="243"/>
      <c r="AL94" s="218"/>
      <c r="AM94" s="216"/>
      <c r="AN94" s="218"/>
      <c r="AO94" s="54"/>
      <c r="AP94" s="54"/>
      <c r="AQ94" s="54"/>
      <c r="AR94" s="44"/>
      <c r="AS94" s="44"/>
      <c r="AT94" s="164">
        <v>1</v>
      </c>
      <c r="AU94" s="164">
        <v>1</v>
      </c>
      <c r="AV94" s="55" t="s">
        <v>82</v>
      </c>
      <c r="AW94" s="55" t="s">
        <v>82</v>
      </c>
      <c r="AX94" s="56" t="s">
        <v>83</v>
      </c>
      <c r="AY94" s="268">
        <v>0</v>
      </c>
      <c r="AZ94" s="130">
        <v>0</v>
      </c>
      <c r="BA94" s="106">
        <v>1</v>
      </c>
      <c r="BB94" s="238">
        <v>0</v>
      </c>
      <c r="BC94" s="238">
        <v>0</v>
      </c>
      <c r="BD94" s="238">
        <v>1</v>
      </c>
      <c r="BE94" s="254">
        <v>1</v>
      </c>
      <c r="BF94" s="121">
        <f t="shared" si="9"/>
        <v>1</v>
      </c>
      <c r="BG94" s="74"/>
      <c r="BH94" s="46"/>
      <c r="BI94" s="46"/>
      <c r="BJ94" s="46"/>
      <c r="BK94" s="75"/>
      <c r="BL94" s="44" t="s">
        <v>768</v>
      </c>
      <c r="BM94" s="65"/>
      <c r="BN94" s="65"/>
      <c r="BO94" s="142"/>
      <c r="BP94" s="7"/>
      <c r="BQ94" s="145"/>
    </row>
    <row r="95" spans="1:69" ht="35.25" hidden="1" customHeight="1">
      <c r="A95" s="233">
        <v>68</v>
      </c>
      <c r="B95" s="113" t="s">
        <v>755</v>
      </c>
      <c r="C95" s="143" t="s">
        <v>756</v>
      </c>
      <c r="D95" s="167" t="s">
        <v>757</v>
      </c>
      <c r="E95" s="113" t="s">
        <v>85</v>
      </c>
      <c r="F95" s="113" t="s">
        <v>63</v>
      </c>
      <c r="G95" s="113" t="s">
        <v>64</v>
      </c>
      <c r="H95" s="113" t="s">
        <v>65</v>
      </c>
      <c r="I95" s="113" t="s">
        <v>66</v>
      </c>
      <c r="J95" s="113" t="s">
        <v>211</v>
      </c>
      <c r="K95" s="113" t="s">
        <v>125</v>
      </c>
      <c r="L95" s="113" t="s">
        <v>873</v>
      </c>
      <c r="M95" s="167">
        <v>0</v>
      </c>
      <c r="N95" s="218" t="s">
        <v>874</v>
      </c>
      <c r="O95" s="270" t="s">
        <v>875</v>
      </c>
      <c r="P95" s="243" t="s">
        <v>105</v>
      </c>
      <c r="Q95" s="242" t="s">
        <v>876</v>
      </c>
      <c r="R95" s="243" t="s">
        <v>860</v>
      </c>
      <c r="S95" s="165" t="s">
        <v>139</v>
      </c>
      <c r="T95" s="243" t="s">
        <v>108</v>
      </c>
      <c r="U95" s="244">
        <v>1</v>
      </c>
      <c r="V95" s="244">
        <v>0</v>
      </c>
      <c r="W95" s="244">
        <v>0</v>
      </c>
      <c r="X95" s="244">
        <v>0</v>
      </c>
      <c r="Y95" s="265">
        <v>1</v>
      </c>
      <c r="Z95" s="152" t="s">
        <v>83</v>
      </c>
      <c r="AA95" s="55" t="s">
        <v>83</v>
      </c>
      <c r="AB95" s="214" t="s">
        <v>852</v>
      </c>
      <c r="AC95" s="79" t="s">
        <v>843</v>
      </c>
      <c r="AD95" s="270" t="s">
        <v>877</v>
      </c>
      <c r="AE95" s="243" t="s">
        <v>83</v>
      </c>
      <c r="AF95" s="243" t="s">
        <v>83</v>
      </c>
      <c r="AG95" s="173" t="s">
        <v>854</v>
      </c>
      <c r="AH95" s="173" t="s">
        <v>846</v>
      </c>
      <c r="AI95" s="44" t="s">
        <v>855</v>
      </c>
      <c r="AJ95" s="243"/>
      <c r="AK95" s="243"/>
      <c r="AL95" s="216"/>
      <c r="AM95" s="216"/>
      <c r="AN95" s="218"/>
      <c r="AO95" s="44"/>
      <c r="AP95" s="44"/>
      <c r="AQ95" s="44"/>
      <c r="AR95" s="44"/>
      <c r="AS95" s="44"/>
      <c r="AT95" s="167" t="s">
        <v>83</v>
      </c>
      <c r="AU95" s="167" t="s">
        <v>83</v>
      </c>
      <c r="AV95" s="55" t="s">
        <v>82</v>
      </c>
      <c r="AW95" s="55" t="s">
        <v>82</v>
      </c>
      <c r="AX95" s="56" t="s">
        <v>83</v>
      </c>
      <c r="AY95" s="268">
        <v>0</v>
      </c>
      <c r="AZ95" s="130">
        <v>1</v>
      </c>
      <c r="BA95" s="130"/>
      <c r="BB95" s="238">
        <v>0</v>
      </c>
      <c r="BC95" s="238">
        <v>1</v>
      </c>
      <c r="BD95" s="238"/>
      <c r="BE95" s="239">
        <v>1</v>
      </c>
      <c r="BF95" s="121">
        <f t="shared" si="9"/>
        <v>1</v>
      </c>
      <c r="BG95" s="74"/>
      <c r="BH95" s="46"/>
      <c r="BI95" s="46"/>
      <c r="BJ95" s="46"/>
      <c r="BK95" s="75"/>
      <c r="BL95" s="44" t="s">
        <v>768</v>
      </c>
      <c r="BM95" s="65"/>
      <c r="BN95" s="65"/>
      <c r="BO95" s="142"/>
      <c r="BP95" s="6" t="s">
        <v>878</v>
      </c>
      <c r="BQ95" s="145"/>
    </row>
    <row r="96" spans="1:69" ht="35.25" hidden="1" customHeight="1">
      <c r="A96" s="233">
        <v>69</v>
      </c>
      <c r="B96" s="113" t="s">
        <v>755</v>
      </c>
      <c r="C96" s="143" t="s">
        <v>756</v>
      </c>
      <c r="D96" s="167" t="s">
        <v>757</v>
      </c>
      <c r="E96" s="113" t="s">
        <v>438</v>
      </c>
      <c r="F96" s="113" t="s">
        <v>439</v>
      </c>
      <c r="G96" s="113" t="s">
        <v>879</v>
      </c>
      <c r="H96" s="113" t="s">
        <v>441</v>
      </c>
      <c r="I96" s="113" t="s">
        <v>66</v>
      </c>
      <c r="J96" s="113" t="s">
        <v>211</v>
      </c>
      <c r="K96" s="113" t="s">
        <v>125</v>
      </c>
      <c r="L96" s="113" t="s">
        <v>880</v>
      </c>
      <c r="M96" s="167">
        <v>1</v>
      </c>
      <c r="N96" s="271" t="s">
        <v>881</v>
      </c>
      <c r="O96" s="216" t="s">
        <v>882</v>
      </c>
      <c r="P96" s="216" t="s">
        <v>105</v>
      </c>
      <c r="Q96" s="250" t="s">
        <v>883</v>
      </c>
      <c r="R96" s="272" t="s">
        <v>138</v>
      </c>
      <c r="S96" s="165" t="s">
        <v>139</v>
      </c>
      <c r="T96" s="272" t="s">
        <v>841</v>
      </c>
      <c r="U96" s="244">
        <v>1</v>
      </c>
      <c r="V96" s="244">
        <v>0</v>
      </c>
      <c r="W96" s="244">
        <v>0</v>
      </c>
      <c r="X96" s="244">
        <v>0</v>
      </c>
      <c r="Y96" s="265">
        <v>1</v>
      </c>
      <c r="Z96" s="152" t="s">
        <v>83</v>
      </c>
      <c r="AA96" s="125" t="s">
        <v>83</v>
      </c>
      <c r="AB96" s="214" t="s">
        <v>884</v>
      </c>
      <c r="AC96" s="79" t="s">
        <v>843</v>
      </c>
      <c r="AD96" s="273" t="s">
        <v>885</v>
      </c>
      <c r="AE96" s="243" t="s">
        <v>83</v>
      </c>
      <c r="AF96" s="243" t="s">
        <v>83</v>
      </c>
      <c r="AG96" s="173" t="s">
        <v>886</v>
      </c>
      <c r="AH96" s="173" t="s">
        <v>846</v>
      </c>
      <c r="AI96" s="44" t="s">
        <v>887</v>
      </c>
      <c r="AJ96" s="243"/>
      <c r="AK96" s="243"/>
      <c r="AL96" s="216"/>
      <c r="AM96" s="216"/>
      <c r="AN96" s="218"/>
      <c r="AO96" s="44"/>
      <c r="AP96" s="44"/>
      <c r="AQ96" s="54"/>
      <c r="AR96" s="44"/>
      <c r="AS96" s="44"/>
      <c r="AT96" s="167" t="s">
        <v>83</v>
      </c>
      <c r="AU96" s="167" t="s">
        <v>83</v>
      </c>
      <c r="AV96" s="55" t="s">
        <v>82</v>
      </c>
      <c r="AW96" s="55" t="s">
        <v>82</v>
      </c>
      <c r="AX96" s="56" t="s">
        <v>83</v>
      </c>
      <c r="AY96" s="127">
        <v>1</v>
      </c>
      <c r="AZ96" s="130">
        <v>0</v>
      </c>
      <c r="BA96" s="130"/>
      <c r="BB96" s="238">
        <v>1</v>
      </c>
      <c r="BC96" s="238">
        <v>0</v>
      </c>
      <c r="BD96" s="238"/>
      <c r="BE96" s="239">
        <v>1</v>
      </c>
      <c r="BF96" s="121">
        <f t="shared" si="9"/>
        <v>1</v>
      </c>
      <c r="BG96" s="74"/>
      <c r="BH96" s="46"/>
      <c r="BI96" s="46"/>
      <c r="BJ96" s="46"/>
      <c r="BK96" s="75"/>
      <c r="BL96" s="44" t="s">
        <v>768</v>
      </c>
      <c r="BM96" s="65"/>
      <c r="BN96" s="65"/>
      <c r="BO96" s="142"/>
      <c r="BP96" s="7"/>
      <c r="BQ96" s="145"/>
    </row>
    <row r="97" spans="1:69" ht="35.25" hidden="1" customHeight="1">
      <c r="A97" s="233">
        <v>70</v>
      </c>
      <c r="B97" s="113" t="s">
        <v>755</v>
      </c>
      <c r="C97" s="143" t="s">
        <v>756</v>
      </c>
      <c r="D97" s="167" t="s">
        <v>757</v>
      </c>
      <c r="E97" s="113" t="s">
        <v>438</v>
      </c>
      <c r="F97" s="113" t="s">
        <v>439</v>
      </c>
      <c r="G97" s="113" t="s">
        <v>879</v>
      </c>
      <c r="H97" s="113" t="s">
        <v>441</v>
      </c>
      <c r="I97" s="113" t="s">
        <v>66</v>
      </c>
      <c r="J97" s="113" t="s">
        <v>211</v>
      </c>
      <c r="K97" s="113" t="s">
        <v>125</v>
      </c>
      <c r="L97" s="113" t="s">
        <v>888</v>
      </c>
      <c r="M97" s="167">
        <v>0</v>
      </c>
      <c r="N97" s="271" t="s">
        <v>889</v>
      </c>
      <c r="O97" s="216" t="s">
        <v>890</v>
      </c>
      <c r="P97" s="216" t="s">
        <v>105</v>
      </c>
      <c r="Q97" s="250" t="s">
        <v>891</v>
      </c>
      <c r="R97" s="272" t="s">
        <v>138</v>
      </c>
      <c r="S97" s="165" t="s">
        <v>139</v>
      </c>
      <c r="T97" s="272" t="s">
        <v>841</v>
      </c>
      <c r="U97" s="244">
        <v>0</v>
      </c>
      <c r="V97" s="244">
        <v>1</v>
      </c>
      <c r="W97" s="244">
        <v>0</v>
      </c>
      <c r="X97" s="244">
        <v>0</v>
      </c>
      <c r="Y97" s="265">
        <v>1</v>
      </c>
      <c r="Z97" s="152" t="s">
        <v>83</v>
      </c>
      <c r="AA97" s="125" t="s">
        <v>83</v>
      </c>
      <c r="AB97" s="185" t="s">
        <v>892</v>
      </c>
      <c r="AC97" s="79" t="s">
        <v>843</v>
      </c>
      <c r="AD97" s="113" t="s">
        <v>893</v>
      </c>
      <c r="AE97" s="243" t="s">
        <v>83</v>
      </c>
      <c r="AF97" s="194" t="s">
        <v>83</v>
      </c>
      <c r="AG97" s="173" t="s">
        <v>894</v>
      </c>
      <c r="AH97" s="173" t="s">
        <v>846</v>
      </c>
      <c r="AI97" s="44" t="s">
        <v>895</v>
      </c>
      <c r="AJ97" s="243"/>
      <c r="AK97" s="243"/>
      <c r="AL97" s="262"/>
      <c r="AM97" s="216"/>
      <c r="AN97" s="218"/>
      <c r="AO97" s="44"/>
      <c r="AP97" s="44"/>
      <c r="AQ97" s="54"/>
      <c r="AR97" s="44"/>
      <c r="AS97" s="44"/>
      <c r="AT97" s="167" t="s">
        <v>83</v>
      </c>
      <c r="AU97" s="167" t="s">
        <v>83</v>
      </c>
      <c r="AV97" s="45">
        <v>1</v>
      </c>
      <c r="AW97" s="164">
        <v>0</v>
      </c>
      <c r="AX97" s="56">
        <f t="shared" ref="AX97:AX128" si="10">AW97/AV97</f>
        <v>0</v>
      </c>
      <c r="AY97" s="127">
        <v>0</v>
      </c>
      <c r="AZ97" s="130">
        <v>0</v>
      </c>
      <c r="BA97" s="130"/>
      <c r="BB97" s="238">
        <v>0</v>
      </c>
      <c r="BC97" s="238">
        <v>0</v>
      </c>
      <c r="BD97" s="238"/>
      <c r="BE97" s="239">
        <v>0</v>
      </c>
      <c r="BF97" s="121">
        <f t="shared" si="9"/>
        <v>0</v>
      </c>
      <c r="BG97" s="74"/>
      <c r="BH97" s="46"/>
      <c r="BI97" s="46"/>
      <c r="BJ97" s="46"/>
      <c r="BK97" s="75"/>
      <c r="BL97" s="44" t="s">
        <v>768</v>
      </c>
      <c r="BM97" s="65"/>
      <c r="BN97" s="65"/>
      <c r="BO97" s="142"/>
      <c r="BP97" s="7"/>
      <c r="BQ97" s="145"/>
    </row>
    <row r="98" spans="1:69" ht="35.25" hidden="1" customHeight="1">
      <c r="A98" s="233">
        <v>71</v>
      </c>
      <c r="B98" s="113" t="s">
        <v>755</v>
      </c>
      <c r="C98" s="143" t="s">
        <v>756</v>
      </c>
      <c r="D98" s="167" t="s">
        <v>757</v>
      </c>
      <c r="E98" s="113" t="s">
        <v>438</v>
      </c>
      <c r="F98" s="113" t="s">
        <v>439</v>
      </c>
      <c r="G98" s="113" t="s">
        <v>879</v>
      </c>
      <c r="H98" s="113" t="s">
        <v>441</v>
      </c>
      <c r="I98" s="113" t="s">
        <v>66</v>
      </c>
      <c r="J98" s="113" t="s">
        <v>211</v>
      </c>
      <c r="K98" s="113" t="s">
        <v>125</v>
      </c>
      <c r="L98" s="113" t="s">
        <v>896</v>
      </c>
      <c r="M98" s="167">
        <v>1</v>
      </c>
      <c r="N98" s="271" t="s">
        <v>897</v>
      </c>
      <c r="O98" s="216" t="s">
        <v>898</v>
      </c>
      <c r="P98" s="216" t="s">
        <v>105</v>
      </c>
      <c r="Q98" s="250" t="s">
        <v>899</v>
      </c>
      <c r="R98" s="272" t="s">
        <v>74</v>
      </c>
      <c r="S98" s="274" t="s">
        <v>107</v>
      </c>
      <c r="T98" s="272" t="s">
        <v>841</v>
      </c>
      <c r="U98" s="252">
        <v>1</v>
      </c>
      <c r="V98" s="252">
        <v>1</v>
      </c>
      <c r="W98" s="252">
        <v>1</v>
      </c>
      <c r="X98" s="252">
        <v>1</v>
      </c>
      <c r="Y98" s="260">
        <v>1</v>
      </c>
      <c r="Z98" s="152" t="s">
        <v>83</v>
      </c>
      <c r="AA98" s="125" t="s">
        <v>83</v>
      </c>
      <c r="AB98" s="185" t="s">
        <v>842</v>
      </c>
      <c r="AC98" s="79" t="s">
        <v>843</v>
      </c>
      <c r="AD98" s="113" t="s">
        <v>900</v>
      </c>
      <c r="AE98" s="243" t="s">
        <v>83</v>
      </c>
      <c r="AF98" s="243" t="s">
        <v>83</v>
      </c>
      <c r="AG98" s="173" t="s">
        <v>901</v>
      </c>
      <c r="AH98" s="173" t="s">
        <v>846</v>
      </c>
      <c r="AI98" s="44" t="s">
        <v>902</v>
      </c>
      <c r="AJ98" s="243"/>
      <c r="AK98" s="243"/>
      <c r="AL98" s="216"/>
      <c r="AM98" s="262"/>
      <c r="AN98" s="263"/>
      <c r="AO98" s="54"/>
      <c r="AP98" s="54"/>
      <c r="AQ98" s="54"/>
      <c r="AR98" s="44"/>
      <c r="AS98" s="44"/>
      <c r="AT98" s="164" t="s">
        <v>83</v>
      </c>
      <c r="AU98" s="164" t="s">
        <v>83</v>
      </c>
      <c r="AV98" s="55" t="s">
        <v>82</v>
      </c>
      <c r="AW98" s="55" t="s">
        <v>82</v>
      </c>
      <c r="AX98" s="56" t="s">
        <v>83</v>
      </c>
      <c r="AY98" s="86">
        <v>1</v>
      </c>
      <c r="AZ98" s="207">
        <v>1</v>
      </c>
      <c r="BA98" s="207">
        <v>1</v>
      </c>
      <c r="BB98" s="238">
        <v>1</v>
      </c>
      <c r="BC98" s="238">
        <v>1</v>
      </c>
      <c r="BD98" s="238">
        <v>1</v>
      </c>
      <c r="BE98" s="254">
        <v>1</v>
      </c>
      <c r="BF98" s="121">
        <f t="shared" si="9"/>
        <v>1</v>
      </c>
      <c r="BG98" s="74"/>
      <c r="BH98" s="46"/>
      <c r="BI98" s="46"/>
      <c r="BJ98" s="46"/>
      <c r="BK98" s="75"/>
      <c r="BL98" s="44" t="s">
        <v>768</v>
      </c>
      <c r="BM98" s="65"/>
      <c r="BN98" s="65"/>
      <c r="BO98" s="142"/>
      <c r="BP98" s="7"/>
      <c r="BQ98" s="145"/>
    </row>
    <row r="99" spans="1:69" ht="35.25" hidden="1" customHeight="1">
      <c r="A99" s="233">
        <v>72</v>
      </c>
      <c r="B99" s="113" t="s">
        <v>823</v>
      </c>
      <c r="C99" s="275" t="s">
        <v>756</v>
      </c>
      <c r="D99" s="167" t="s">
        <v>824</v>
      </c>
      <c r="E99" s="113" t="s">
        <v>903</v>
      </c>
      <c r="F99" s="113" t="s">
        <v>904</v>
      </c>
      <c r="G99" s="113" t="s">
        <v>905</v>
      </c>
      <c r="H99" s="113" t="s">
        <v>441</v>
      </c>
      <c r="I99" s="113" t="s">
        <v>66</v>
      </c>
      <c r="J99" s="113" t="s">
        <v>211</v>
      </c>
      <c r="K99" s="113" t="s">
        <v>125</v>
      </c>
      <c r="L99" s="113" t="s">
        <v>906</v>
      </c>
      <c r="M99" s="167">
        <v>0</v>
      </c>
      <c r="N99" s="234" t="s">
        <v>907</v>
      </c>
      <c r="O99" s="113" t="s">
        <v>908</v>
      </c>
      <c r="P99" s="113" t="s">
        <v>72</v>
      </c>
      <c r="Q99" s="257" t="s">
        <v>909</v>
      </c>
      <c r="R99" s="167" t="s">
        <v>74</v>
      </c>
      <c r="S99" s="165" t="s">
        <v>107</v>
      </c>
      <c r="T99" s="167" t="s">
        <v>323</v>
      </c>
      <c r="U99" s="238">
        <v>1</v>
      </c>
      <c r="V99" s="238">
        <v>1</v>
      </c>
      <c r="W99" s="238">
        <v>1</v>
      </c>
      <c r="X99" s="238">
        <v>1</v>
      </c>
      <c r="Y99" s="276">
        <v>1</v>
      </c>
      <c r="Z99" s="119" t="s">
        <v>83</v>
      </c>
      <c r="AA99" s="184" t="s">
        <v>83</v>
      </c>
      <c r="AB99" s="156" t="s">
        <v>910</v>
      </c>
      <c r="AC99" s="45" t="s">
        <v>911</v>
      </c>
      <c r="AD99" s="235" t="s">
        <v>912</v>
      </c>
      <c r="AE99" s="164">
        <v>0</v>
      </c>
      <c r="AF99" s="164">
        <v>0</v>
      </c>
      <c r="AG99" s="173" t="s">
        <v>913</v>
      </c>
      <c r="AH99" s="173" t="s">
        <v>914</v>
      </c>
      <c r="AI99" s="44" t="s">
        <v>915</v>
      </c>
      <c r="AJ99" s="164"/>
      <c r="AK99" s="164"/>
      <c r="AL99" s="173"/>
      <c r="AM99" s="113"/>
      <c r="AN99" s="113"/>
      <c r="AO99" s="164"/>
      <c r="AP99" s="164"/>
      <c r="AQ99" s="173"/>
      <c r="AR99" s="113"/>
      <c r="AS99" s="44"/>
      <c r="AT99" s="164">
        <v>0</v>
      </c>
      <c r="AU99" s="164">
        <v>0</v>
      </c>
      <c r="AV99" s="55" t="s">
        <v>82</v>
      </c>
      <c r="AW99" s="55" t="s">
        <v>82</v>
      </c>
      <c r="AX99" s="56" t="s">
        <v>83</v>
      </c>
      <c r="AY99" s="277">
        <v>1</v>
      </c>
      <c r="AZ99" s="203">
        <v>0</v>
      </c>
      <c r="BA99" s="106">
        <v>0</v>
      </c>
      <c r="BB99" s="238">
        <v>1</v>
      </c>
      <c r="BC99" s="238">
        <v>0</v>
      </c>
      <c r="BD99" s="238">
        <v>0</v>
      </c>
      <c r="BE99" s="254">
        <v>0</v>
      </c>
      <c r="BF99" s="121">
        <f t="shared" si="9"/>
        <v>0</v>
      </c>
      <c r="BG99" s="74"/>
      <c r="BH99" s="46"/>
      <c r="BI99" s="46"/>
      <c r="BJ99" s="46"/>
      <c r="BK99" s="75"/>
      <c r="BL99" s="44" t="s">
        <v>768</v>
      </c>
      <c r="BM99" s="65"/>
      <c r="BN99" s="65"/>
      <c r="BO99" s="142"/>
      <c r="BP99" s="278" t="s">
        <v>916</v>
      </c>
      <c r="BQ99" s="145"/>
    </row>
    <row r="100" spans="1:69" ht="35.25" hidden="1" customHeight="1">
      <c r="A100" s="233">
        <v>73</v>
      </c>
      <c r="B100" s="113" t="s">
        <v>823</v>
      </c>
      <c r="C100" s="275" t="s">
        <v>756</v>
      </c>
      <c r="D100" s="167" t="s">
        <v>824</v>
      </c>
      <c r="E100" s="113" t="s">
        <v>85</v>
      </c>
      <c r="F100" s="113" t="s">
        <v>63</v>
      </c>
      <c r="G100" s="113" t="s">
        <v>64</v>
      </c>
      <c r="H100" s="113" t="s">
        <v>65</v>
      </c>
      <c r="I100" s="113" t="s">
        <v>66</v>
      </c>
      <c r="J100" s="113" t="s">
        <v>211</v>
      </c>
      <c r="K100" s="113" t="s">
        <v>125</v>
      </c>
      <c r="L100" s="113" t="s">
        <v>917</v>
      </c>
      <c r="M100" s="167">
        <v>50</v>
      </c>
      <c r="N100" s="234" t="s">
        <v>918</v>
      </c>
      <c r="O100" s="113" t="s">
        <v>919</v>
      </c>
      <c r="P100" s="113" t="s">
        <v>105</v>
      </c>
      <c r="Q100" s="257" t="s">
        <v>920</v>
      </c>
      <c r="R100" s="167" t="s">
        <v>138</v>
      </c>
      <c r="S100" s="165" t="s">
        <v>139</v>
      </c>
      <c r="T100" s="167" t="s">
        <v>323</v>
      </c>
      <c r="U100" s="165">
        <v>24</v>
      </c>
      <c r="V100" s="165">
        <v>32</v>
      </c>
      <c r="W100" s="165">
        <v>32</v>
      </c>
      <c r="X100" s="165">
        <v>32</v>
      </c>
      <c r="Y100" s="279">
        <v>120</v>
      </c>
      <c r="Z100" s="125" t="s">
        <v>83</v>
      </c>
      <c r="AA100" s="184" t="s">
        <v>83</v>
      </c>
      <c r="AB100" s="156" t="s">
        <v>921</v>
      </c>
      <c r="AC100" s="45" t="s">
        <v>911</v>
      </c>
      <c r="AD100" s="235" t="s">
        <v>922</v>
      </c>
      <c r="AE100" s="167">
        <v>0</v>
      </c>
      <c r="AF100" s="247">
        <v>0</v>
      </c>
      <c r="AG100" s="173" t="s">
        <v>923</v>
      </c>
      <c r="AH100" s="173" t="s">
        <v>914</v>
      </c>
      <c r="AI100" s="44" t="s">
        <v>924</v>
      </c>
      <c r="AJ100" s="167"/>
      <c r="AK100" s="247"/>
      <c r="AL100" s="219"/>
      <c r="AM100" s="113"/>
      <c r="AN100" s="113"/>
      <c r="AO100" s="167"/>
      <c r="AP100" s="164"/>
      <c r="AQ100" s="54"/>
      <c r="AR100" s="113"/>
      <c r="AS100" s="44"/>
      <c r="AT100" s="164">
        <v>0</v>
      </c>
      <c r="AU100" s="164">
        <v>0</v>
      </c>
      <c r="AV100" s="55" t="s">
        <v>82</v>
      </c>
      <c r="AW100" s="55" t="s">
        <v>82</v>
      </c>
      <c r="AX100" s="56" t="s">
        <v>83</v>
      </c>
      <c r="AY100" s="280">
        <v>26</v>
      </c>
      <c r="AZ100" s="130">
        <v>31</v>
      </c>
      <c r="BA100" s="130">
        <v>38</v>
      </c>
      <c r="BB100" s="164">
        <f>AY100/U100</f>
        <v>1.0833333333333333</v>
      </c>
      <c r="BC100" s="164">
        <v>0.97</v>
      </c>
      <c r="BD100" s="164">
        <v>1.1875</v>
      </c>
      <c r="BE100" s="239">
        <v>95</v>
      </c>
      <c r="BF100" s="121">
        <f t="shared" si="9"/>
        <v>0.79166666666666663</v>
      </c>
      <c r="BG100" s="74"/>
      <c r="BH100" s="46"/>
      <c r="BI100" s="46"/>
      <c r="BJ100" s="46"/>
      <c r="BK100" s="75"/>
      <c r="BL100" s="44" t="s">
        <v>768</v>
      </c>
      <c r="BM100" s="65"/>
      <c r="BN100" s="65"/>
      <c r="BO100" s="142"/>
      <c r="BP100" s="8" t="s">
        <v>925</v>
      </c>
      <c r="BQ100" s="145"/>
    </row>
    <row r="101" spans="1:69" ht="35.25" hidden="1" customHeight="1">
      <c r="A101" s="233">
        <v>74</v>
      </c>
      <c r="B101" s="113" t="s">
        <v>823</v>
      </c>
      <c r="C101" s="275" t="s">
        <v>756</v>
      </c>
      <c r="D101" s="167" t="s">
        <v>824</v>
      </c>
      <c r="E101" s="113" t="s">
        <v>85</v>
      </c>
      <c r="F101" s="113" t="s">
        <v>63</v>
      </c>
      <c r="G101" s="113" t="s">
        <v>64</v>
      </c>
      <c r="H101" s="113" t="s">
        <v>65</v>
      </c>
      <c r="I101" s="113" t="s">
        <v>66</v>
      </c>
      <c r="J101" s="113" t="s">
        <v>211</v>
      </c>
      <c r="K101" s="113" t="s">
        <v>125</v>
      </c>
      <c r="L101" s="113" t="s">
        <v>926</v>
      </c>
      <c r="M101" s="167" t="s">
        <v>927</v>
      </c>
      <c r="N101" s="234" t="s">
        <v>918</v>
      </c>
      <c r="O101" s="113" t="s">
        <v>919</v>
      </c>
      <c r="P101" s="113" t="s">
        <v>105</v>
      </c>
      <c r="Q101" s="257" t="s">
        <v>920</v>
      </c>
      <c r="R101" s="167" t="s">
        <v>138</v>
      </c>
      <c r="S101" s="165" t="s">
        <v>139</v>
      </c>
      <c r="T101" s="167" t="s">
        <v>323</v>
      </c>
      <c r="U101" s="165">
        <v>9</v>
      </c>
      <c r="V101" s="165">
        <v>10</v>
      </c>
      <c r="W101" s="165">
        <v>10</v>
      </c>
      <c r="X101" s="165">
        <v>11</v>
      </c>
      <c r="Y101" s="279">
        <v>40</v>
      </c>
      <c r="Z101" s="125" t="s">
        <v>83</v>
      </c>
      <c r="AA101" s="184" t="s">
        <v>83</v>
      </c>
      <c r="AB101" s="156" t="s">
        <v>928</v>
      </c>
      <c r="AC101" s="45" t="s">
        <v>911</v>
      </c>
      <c r="AD101" s="235" t="s">
        <v>929</v>
      </c>
      <c r="AE101" s="167">
        <v>9</v>
      </c>
      <c r="AF101" s="164">
        <v>0.81810000000000005</v>
      </c>
      <c r="AG101" s="173" t="s">
        <v>930</v>
      </c>
      <c r="AH101" s="173" t="s">
        <v>914</v>
      </c>
      <c r="AI101" s="44" t="s">
        <v>931</v>
      </c>
      <c r="AJ101" s="167"/>
      <c r="AK101" s="164"/>
      <c r="AL101" s="173"/>
      <c r="AM101" s="113"/>
      <c r="AN101" s="113"/>
      <c r="AO101" s="167"/>
      <c r="AP101" s="164"/>
      <c r="AQ101" s="69"/>
      <c r="AR101" s="113"/>
      <c r="AS101" s="44"/>
      <c r="AT101" s="167">
        <v>9</v>
      </c>
      <c r="AU101" s="247">
        <v>0.81810000000000005</v>
      </c>
      <c r="AV101" s="55" t="s">
        <v>82</v>
      </c>
      <c r="AW101" s="55" t="s">
        <v>82</v>
      </c>
      <c r="AX101" s="56" t="s">
        <v>83</v>
      </c>
      <c r="AY101" s="280">
        <v>9</v>
      </c>
      <c r="AZ101" s="130">
        <v>10</v>
      </c>
      <c r="BA101" s="130">
        <v>14</v>
      </c>
      <c r="BB101" s="164">
        <v>1</v>
      </c>
      <c r="BC101" s="164">
        <v>1</v>
      </c>
      <c r="BD101" s="59">
        <v>1</v>
      </c>
      <c r="BE101" s="239">
        <v>42</v>
      </c>
      <c r="BF101" s="121">
        <f t="shared" si="9"/>
        <v>1.05</v>
      </c>
      <c r="BG101" s="74"/>
      <c r="BH101" s="46"/>
      <c r="BI101" s="46"/>
      <c r="BJ101" s="46"/>
      <c r="BK101" s="75"/>
      <c r="BL101" s="44" t="s">
        <v>768</v>
      </c>
      <c r="BM101" s="65"/>
      <c r="BN101" s="65"/>
      <c r="BO101" s="142"/>
      <c r="BP101" s="8" t="s">
        <v>925</v>
      </c>
      <c r="BQ101" s="145"/>
    </row>
    <row r="102" spans="1:69" s="289" customFormat="1" ht="93" hidden="1" customHeight="1">
      <c r="A102" s="281">
        <v>75</v>
      </c>
      <c r="B102" s="181" t="s">
        <v>932</v>
      </c>
      <c r="C102" s="282" t="s">
        <v>933</v>
      </c>
      <c r="D102" s="283" t="s">
        <v>934</v>
      </c>
      <c r="E102" s="181" t="s">
        <v>85</v>
      </c>
      <c r="F102" s="181" t="s">
        <v>63</v>
      </c>
      <c r="G102" s="181" t="s">
        <v>64</v>
      </c>
      <c r="H102" s="181" t="s">
        <v>65</v>
      </c>
      <c r="I102" s="181" t="s">
        <v>66</v>
      </c>
      <c r="J102" s="181" t="s">
        <v>86</v>
      </c>
      <c r="K102" s="181" t="s">
        <v>125</v>
      </c>
      <c r="L102" s="181" t="s">
        <v>935</v>
      </c>
      <c r="M102" s="284">
        <v>1</v>
      </c>
      <c r="N102" s="181" t="s">
        <v>936</v>
      </c>
      <c r="O102" s="181" t="s">
        <v>937</v>
      </c>
      <c r="P102" s="181" t="s">
        <v>105</v>
      </c>
      <c r="Q102" s="181" t="s">
        <v>541</v>
      </c>
      <c r="R102" s="181" t="s">
        <v>138</v>
      </c>
      <c r="S102" s="234" t="s">
        <v>75</v>
      </c>
      <c r="T102" s="181" t="s">
        <v>108</v>
      </c>
      <c r="U102" s="90">
        <v>1</v>
      </c>
      <c r="V102" s="90">
        <v>0</v>
      </c>
      <c r="W102" s="90">
        <v>0</v>
      </c>
      <c r="X102" s="90">
        <v>0</v>
      </c>
      <c r="Y102" s="91">
        <v>1</v>
      </c>
      <c r="Z102" s="152">
        <v>0</v>
      </c>
      <c r="AA102" s="184">
        <v>0</v>
      </c>
      <c r="AB102" s="208" t="s">
        <v>938</v>
      </c>
      <c r="AC102" s="45" t="s">
        <v>939</v>
      </c>
      <c r="AD102" s="181" t="s">
        <v>940</v>
      </c>
      <c r="AE102" s="45">
        <v>0</v>
      </c>
      <c r="AF102" s="45">
        <v>0</v>
      </c>
      <c r="AG102" s="54" t="s">
        <v>941</v>
      </c>
      <c r="AH102" s="54" t="s">
        <v>942</v>
      </c>
      <c r="AI102" s="181" t="s">
        <v>943</v>
      </c>
      <c r="AJ102" s="100"/>
      <c r="AK102" s="100"/>
      <c r="AL102" s="138"/>
      <c r="AM102" s="181"/>
      <c r="AN102" s="181"/>
      <c r="AO102" s="181"/>
      <c r="AP102" s="138"/>
      <c r="AQ102" s="138"/>
      <c r="AR102" s="181"/>
      <c r="AS102" s="181"/>
      <c r="AT102" s="100">
        <v>0</v>
      </c>
      <c r="AU102" s="45">
        <v>0</v>
      </c>
      <c r="AV102" s="45">
        <v>1</v>
      </c>
      <c r="AW102" s="45">
        <v>0</v>
      </c>
      <c r="AX102" s="56">
        <f t="shared" si="10"/>
        <v>0</v>
      </c>
      <c r="AY102" s="189">
        <v>0</v>
      </c>
      <c r="AZ102" s="200">
        <v>0</v>
      </c>
      <c r="BA102" s="200">
        <v>0</v>
      </c>
      <c r="BB102" s="90">
        <v>0</v>
      </c>
      <c r="BC102" s="90">
        <v>0</v>
      </c>
      <c r="BD102" s="90">
        <v>0</v>
      </c>
      <c r="BE102" s="285">
        <v>0</v>
      </c>
      <c r="BF102" s="89">
        <f t="shared" si="9"/>
        <v>0</v>
      </c>
      <c r="BG102" s="286"/>
      <c r="BH102" s="287"/>
      <c r="BI102" s="287"/>
      <c r="BJ102" s="287"/>
      <c r="BK102" s="288"/>
      <c r="BL102" s="181"/>
      <c r="BM102" s="225"/>
      <c r="BN102" s="225"/>
      <c r="BO102" s="225"/>
      <c r="BQ102" s="346"/>
    </row>
    <row r="103" spans="1:69" s="289" customFormat="1" ht="93" hidden="1" customHeight="1">
      <c r="A103" s="281">
        <v>75.099999999999994</v>
      </c>
      <c r="B103" s="181" t="s">
        <v>944</v>
      </c>
      <c r="C103" s="282" t="s">
        <v>933</v>
      </c>
      <c r="D103" s="283" t="s">
        <v>934</v>
      </c>
      <c r="E103" s="181" t="s">
        <v>85</v>
      </c>
      <c r="F103" s="181" t="s">
        <v>63</v>
      </c>
      <c r="G103" s="181" t="s">
        <v>64</v>
      </c>
      <c r="H103" s="181" t="s">
        <v>65</v>
      </c>
      <c r="I103" s="181" t="s">
        <v>66</v>
      </c>
      <c r="J103" s="181" t="s">
        <v>86</v>
      </c>
      <c r="K103" s="181" t="s">
        <v>125</v>
      </c>
      <c r="L103" s="181" t="s">
        <v>935</v>
      </c>
      <c r="M103" s="284">
        <v>0</v>
      </c>
      <c r="N103" s="181" t="s">
        <v>945</v>
      </c>
      <c r="O103" s="181" t="s">
        <v>946</v>
      </c>
      <c r="P103" s="181" t="s">
        <v>105</v>
      </c>
      <c r="Q103" s="181" t="s">
        <v>947</v>
      </c>
      <c r="R103" s="181" t="s">
        <v>138</v>
      </c>
      <c r="S103" s="234" t="s">
        <v>75</v>
      </c>
      <c r="T103" s="181" t="s">
        <v>108</v>
      </c>
      <c r="U103" s="90">
        <v>0</v>
      </c>
      <c r="V103" s="90">
        <v>38</v>
      </c>
      <c r="W103" s="90">
        <v>0</v>
      </c>
      <c r="X103" s="90">
        <v>0</v>
      </c>
      <c r="Y103" s="91">
        <v>38</v>
      </c>
      <c r="Z103" s="152">
        <v>0</v>
      </c>
      <c r="AA103" s="184">
        <v>0</v>
      </c>
      <c r="AB103" s="208" t="s">
        <v>948</v>
      </c>
      <c r="AC103" s="45" t="s">
        <v>939</v>
      </c>
      <c r="AD103" s="181" t="s">
        <v>949</v>
      </c>
      <c r="AE103" s="45">
        <v>0</v>
      </c>
      <c r="AF103" s="45">
        <v>0</v>
      </c>
      <c r="AG103" s="54" t="s">
        <v>950</v>
      </c>
      <c r="AH103" s="54" t="s">
        <v>942</v>
      </c>
      <c r="AI103" s="181" t="s">
        <v>951</v>
      </c>
      <c r="AJ103" s="100"/>
      <c r="AK103" s="100"/>
      <c r="AL103" s="138"/>
      <c r="AM103" s="181"/>
      <c r="AN103" s="181"/>
      <c r="AO103" s="181"/>
      <c r="AP103" s="181"/>
      <c r="AQ103" s="138"/>
      <c r="AR103" s="181"/>
      <c r="AS103" s="181"/>
      <c r="AT103" s="100">
        <v>0</v>
      </c>
      <c r="AU103" s="45">
        <v>0</v>
      </c>
      <c r="AV103" s="45">
        <v>38</v>
      </c>
      <c r="AW103" s="45">
        <v>0</v>
      </c>
      <c r="AX103" s="56">
        <f t="shared" si="10"/>
        <v>0</v>
      </c>
      <c r="AY103" s="189">
        <v>0</v>
      </c>
      <c r="AZ103" s="130">
        <v>0</v>
      </c>
      <c r="BA103" s="130">
        <v>0</v>
      </c>
      <c r="BB103" s="90">
        <v>0</v>
      </c>
      <c r="BC103" s="90">
        <v>0</v>
      </c>
      <c r="BD103" s="90">
        <v>0</v>
      </c>
      <c r="BE103" s="285">
        <v>0</v>
      </c>
      <c r="BF103" s="89">
        <f t="shared" si="9"/>
        <v>0</v>
      </c>
      <c r="BG103" s="286"/>
      <c r="BH103" s="287"/>
      <c r="BI103" s="287"/>
      <c r="BJ103" s="287"/>
      <c r="BK103" s="288"/>
      <c r="BL103" s="181"/>
      <c r="BM103" s="225"/>
      <c r="BN103" s="225"/>
      <c r="BO103" s="225"/>
      <c r="BQ103" s="346"/>
    </row>
    <row r="104" spans="1:69" s="289" customFormat="1" ht="126" hidden="1" customHeight="1">
      <c r="A104" s="281">
        <v>76</v>
      </c>
      <c r="B104" s="181" t="s">
        <v>932</v>
      </c>
      <c r="C104" s="282" t="s">
        <v>933</v>
      </c>
      <c r="D104" s="283" t="s">
        <v>934</v>
      </c>
      <c r="E104" s="181" t="s">
        <v>85</v>
      </c>
      <c r="F104" s="181" t="s">
        <v>63</v>
      </c>
      <c r="G104" s="181" t="s">
        <v>64</v>
      </c>
      <c r="H104" s="181" t="s">
        <v>65</v>
      </c>
      <c r="I104" s="181" t="s">
        <v>66</v>
      </c>
      <c r="J104" s="181" t="s">
        <v>86</v>
      </c>
      <c r="K104" s="46" t="s">
        <v>101</v>
      </c>
      <c r="L104" s="181" t="s">
        <v>952</v>
      </c>
      <c r="M104" s="284">
        <v>0</v>
      </c>
      <c r="N104" s="181" t="s">
        <v>953</v>
      </c>
      <c r="O104" s="181" t="s">
        <v>954</v>
      </c>
      <c r="P104" s="181" t="s">
        <v>105</v>
      </c>
      <c r="Q104" s="181" t="s">
        <v>955</v>
      </c>
      <c r="R104" s="181" t="s">
        <v>74</v>
      </c>
      <c r="S104" s="287" t="s">
        <v>107</v>
      </c>
      <c r="T104" s="181" t="s">
        <v>108</v>
      </c>
      <c r="U104" s="90">
        <v>0</v>
      </c>
      <c r="V104" s="47">
        <v>1</v>
      </c>
      <c r="W104" s="47">
        <v>1</v>
      </c>
      <c r="X104" s="47">
        <v>1</v>
      </c>
      <c r="Y104" s="155">
        <v>1</v>
      </c>
      <c r="Z104" s="119">
        <v>0.15</v>
      </c>
      <c r="AA104" s="119">
        <v>0.15</v>
      </c>
      <c r="AB104" s="208" t="s">
        <v>956</v>
      </c>
      <c r="AC104" s="45" t="s">
        <v>939</v>
      </c>
      <c r="AD104" s="181" t="s">
        <v>957</v>
      </c>
      <c r="AE104" s="68">
        <v>1</v>
      </c>
      <c r="AF104" s="68">
        <v>1</v>
      </c>
      <c r="AG104" s="54" t="s">
        <v>958</v>
      </c>
      <c r="AH104" s="54" t="s">
        <v>942</v>
      </c>
      <c r="AI104" s="181" t="s">
        <v>959</v>
      </c>
      <c r="AJ104" s="68"/>
      <c r="AK104" s="68"/>
      <c r="AL104" s="138"/>
      <c r="AM104" s="181"/>
      <c r="AN104" s="181"/>
      <c r="AO104" s="138"/>
      <c r="AP104" s="138"/>
      <c r="AQ104" s="138"/>
      <c r="AR104" s="181"/>
      <c r="AS104" s="181"/>
      <c r="AT104" s="213">
        <v>0.15</v>
      </c>
      <c r="AU104" s="213">
        <v>0.15</v>
      </c>
      <c r="AV104" s="55" t="s">
        <v>82</v>
      </c>
      <c r="AW104" s="55" t="s">
        <v>82</v>
      </c>
      <c r="AX104" s="56" t="s">
        <v>83</v>
      </c>
      <c r="AY104" s="189" t="s">
        <v>83</v>
      </c>
      <c r="AZ104" s="68">
        <v>0</v>
      </c>
      <c r="BA104" s="68">
        <v>1</v>
      </c>
      <c r="BB104" s="189" t="s">
        <v>83</v>
      </c>
      <c r="BC104" s="90">
        <v>0</v>
      </c>
      <c r="BD104" s="47">
        <v>1</v>
      </c>
      <c r="BE104" s="290">
        <v>0.15</v>
      </c>
      <c r="BF104" s="121">
        <f t="shared" si="9"/>
        <v>0.15</v>
      </c>
      <c r="BG104" s="286"/>
      <c r="BH104" s="287"/>
      <c r="BI104" s="287"/>
      <c r="BJ104" s="287"/>
      <c r="BK104" s="288"/>
      <c r="BL104" s="181"/>
      <c r="BM104" s="225"/>
      <c r="BN104" s="225"/>
      <c r="BO104" s="225"/>
      <c r="BQ104" s="346"/>
    </row>
    <row r="105" spans="1:69" s="289" customFormat="1" ht="93" hidden="1" customHeight="1">
      <c r="A105" s="281">
        <v>77</v>
      </c>
      <c r="B105" s="181" t="s">
        <v>960</v>
      </c>
      <c r="C105" s="206" t="s">
        <v>961</v>
      </c>
      <c r="D105" s="283" t="s">
        <v>962</v>
      </c>
      <c r="E105" s="181" t="s">
        <v>85</v>
      </c>
      <c r="F105" s="181" t="s">
        <v>63</v>
      </c>
      <c r="G105" s="181" t="s">
        <v>64</v>
      </c>
      <c r="H105" s="181" t="s">
        <v>65</v>
      </c>
      <c r="I105" s="181" t="s">
        <v>66</v>
      </c>
      <c r="J105" s="181" t="s">
        <v>86</v>
      </c>
      <c r="K105" s="46" t="s">
        <v>101</v>
      </c>
      <c r="L105" s="181" t="s">
        <v>963</v>
      </c>
      <c r="M105" s="284">
        <v>0</v>
      </c>
      <c r="N105" s="181" t="s">
        <v>964</v>
      </c>
      <c r="O105" s="181" t="s">
        <v>965</v>
      </c>
      <c r="P105" s="181" t="s">
        <v>105</v>
      </c>
      <c r="Q105" s="181" t="s">
        <v>966</v>
      </c>
      <c r="R105" s="181" t="s">
        <v>138</v>
      </c>
      <c r="S105" s="234" t="s">
        <v>75</v>
      </c>
      <c r="T105" s="181" t="s">
        <v>108</v>
      </c>
      <c r="U105" s="90">
        <v>2</v>
      </c>
      <c r="V105" s="90">
        <v>0</v>
      </c>
      <c r="W105" s="90">
        <v>0</v>
      </c>
      <c r="X105" s="90">
        <v>0</v>
      </c>
      <c r="Y105" s="91">
        <v>2</v>
      </c>
      <c r="Z105" s="152" t="s">
        <v>135</v>
      </c>
      <c r="AA105" s="184" t="s">
        <v>135</v>
      </c>
      <c r="AB105" s="208" t="s">
        <v>967</v>
      </c>
      <c r="AC105" s="45" t="s">
        <v>939</v>
      </c>
      <c r="AD105" s="181" t="s">
        <v>968</v>
      </c>
      <c r="AE105" s="100" t="s">
        <v>135</v>
      </c>
      <c r="AF105" s="68" t="s">
        <v>135</v>
      </c>
      <c r="AG105" s="54" t="s">
        <v>969</v>
      </c>
      <c r="AH105" s="54" t="s">
        <v>942</v>
      </c>
      <c r="AI105" s="181" t="s">
        <v>970</v>
      </c>
      <c r="AJ105" s="45"/>
      <c r="AK105" s="45"/>
      <c r="AL105" s="138"/>
      <c r="AM105" s="181"/>
      <c r="AN105" s="181"/>
      <c r="AO105" s="181"/>
      <c r="AP105" s="181"/>
      <c r="AQ105" s="138"/>
      <c r="AR105" s="181"/>
      <c r="AS105" s="181"/>
      <c r="AT105" s="45" t="s">
        <v>971</v>
      </c>
      <c r="AU105" s="45" t="s">
        <v>971</v>
      </c>
      <c r="AV105" s="55" t="s">
        <v>82</v>
      </c>
      <c r="AW105" s="55" t="s">
        <v>82</v>
      </c>
      <c r="AX105" s="56" t="s">
        <v>83</v>
      </c>
      <c r="AY105" s="189">
        <v>1</v>
      </c>
      <c r="AZ105" s="200">
        <v>0</v>
      </c>
      <c r="BA105" s="200">
        <v>1</v>
      </c>
      <c r="BB105" s="140">
        <f>AY105/U105</f>
        <v>0.5</v>
      </c>
      <c r="BC105" s="90" t="s">
        <v>83</v>
      </c>
      <c r="BD105" s="140">
        <v>0.5</v>
      </c>
      <c r="BE105" s="95">
        <v>2</v>
      </c>
      <c r="BF105" s="121">
        <f t="shared" si="9"/>
        <v>1</v>
      </c>
      <c r="BG105" s="286"/>
      <c r="BH105" s="287"/>
      <c r="BI105" s="287"/>
      <c r="BJ105" s="287"/>
      <c r="BK105" s="288"/>
      <c r="BL105" s="181"/>
      <c r="BM105" s="225"/>
      <c r="BN105" s="225"/>
      <c r="BO105" s="225" t="s">
        <v>972</v>
      </c>
      <c r="BQ105" s="346"/>
    </row>
    <row r="106" spans="1:69" s="289" customFormat="1" ht="93" hidden="1" customHeight="1">
      <c r="A106" s="281">
        <v>77.099999999999994</v>
      </c>
      <c r="B106" s="181" t="s">
        <v>960</v>
      </c>
      <c r="C106" s="206" t="s">
        <v>961</v>
      </c>
      <c r="D106" s="283" t="s">
        <v>962</v>
      </c>
      <c r="E106" s="181" t="s">
        <v>85</v>
      </c>
      <c r="F106" s="181" t="s">
        <v>63</v>
      </c>
      <c r="G106" s="181" t="s">
        <v>64</v>
      </c>
      <c r="H106" s="181" t="s">
        <v>65</v>
      </c>
      <c r="I106" s="181" t="s">
        <v>66</v>
      </c>
      <c r="J106" s="181" t="s">
        <v>86</v>
      </c>
      <c r="K106" s="46" t="s">
        <v>101</v>
      </c>
      <c r="L106" s="181" t="s">
        <v>963</v>
      </c>
      <c r="M106" s="284">
        <v>0</v>
      </c>
      <c r="N106" s="181" t="s">
        <v>973</v>
      </c>
      <c r="O106" s="181" t="s">
        <v>974</v>
      </c>
      <c r="P106" s="181" t="s">
        <v>105</v>
      </c>
      <c r="Q106" s="181" t="s">
        <v>973</v>
      </c>
      <c r="R106" s="181" t="s">
        <v>138</v>
      </c>
      <c r="S106" s="234" t="s">
        <v>75</v>
      </c>
      <c r="T106" s="181" t="s">
        <v>108</v>
      </c>
      <c r="U106" s="90">
        <v>0</v>
      </c>
      <c r="V106" s="90">
        <v>1</v>
      </c>
      <c r="W106" s="90">
        <v>0</v>
      </c>
      <c r="X106" s="90">
        <v>0</v>
      </c>
      <c r="Y106" s="91">
        <v>1</v>
      </c>
      <c r="Z106" s="152" t="s">
        <v>135</v>
      </c>
      <c r="AA106" s="184" t="s">
        <v>135</v>
      </c>
      <c r="AB106" s="208" t="s">
        <v>975</v>
      </c>
      <c r="AC106" s="45" t="s">
        <v>939</v>
      </c>
      <c r="AD106" s="181" t="s">
        <v>976</v>
      </c>
      <c r="AE106" s="45" t="s">
        <v>135</v>
      </c>
      <c r="AF106" s="68" t="s">
        <v>135</v>
      </c>
      <c r="AG106" s="54" t="s">
        <v>977</v>
      </c>
      <c r="AH106" s="54" t="s">
        <v>942</v>
      </c>
      <c r="AI106" s="181" t="s">
        <v>978</v>
      </c>
      <c r="AJ106" s="45"/>
      <c r="AK106" s="45"/>
      <c r="AL106" s="138"/>
      <c r="AM106" s="181"/>
      <c r="AN106" s="181"/>
      <c r="AO106" s="181"/>
      <c r="AP106" s="181"/>
      <c r="AQ106" s="138"/>
      <c r="AR106" s="181"/>
      <c r="AS106" s="181"/>
      <c r="AT106" s="45" t="s">
        <v>971</v>
      </c>
      <c r="AU106" s="45" t="s">
        <v>971</v>
      </c>
      <c r="AV106" s="55" t="s">
        <v>82</v>
      </c>
      <c r="AW106" s="55" t="s">
        <v>82</v>
      </c>
      <c r="AX106" s="56" t="s">
        <v>83</v>
      </c>
      <c r="AY106" s="189">
        <v>0</v>
      </c>
      <c r="AZ106" s="200">
        <v>0</v>
      </c>
      <c r="BA106" s="200">
        <v>1</v>
      </c>
      <c r="BB106" s="189" t="s">
        <v>83</v>
      </c>
      <c r="BC106" s="140">
        <f>AZ106/V106</f>
        <v>0</v>
      </c>
      <c r="BD106" s="140">
        <v>1</v>
      </c>
      <c r="BE106" s="95">
        <v>1</v>
      </c>
      <c r="BF106" s="121">
        <f t="shared" si="9"/>
        <v>1</v>
      </c>
      <c r="BG106" s="286"/>
      <c r="BH106" s="287"/>
      <c r="BI106" s="287"/>
      <c r="BJ106" s="287"/>
      <c r="BK106" s="288"/>
      <c r="BL106" s="181"/>
      <c r="BM106" s="225"/>
      <c r="BN106" s="225"/>
      <c r="BO106" s="225" t="s">
        <v>979</v>
      </c>
      <c r="BQ106" s="346"/>
    </row>
    <row r="107" spans="1:69" s="289" customFormat="1" ht="93" hidden="1" customHeight="1">
      <c r="A107" s="281">
        <v>78</v>
      </c>
      <c r="B107" s="181" t="s">
        <v>944</v>
      </c>
      <c r="C107" s="282" t="s">
        <v>933</v>
      </c>
      <c r="D107" s="283" t="s">
        <v>934</v>
      </c>
      <c r="E107" s="181" t="s">
        <v>85</v>
      </c>
      <c r="F107" s="181" t="s">
        <v>63</v>
      </c>
      <c r="G107" s="181" t="s">
        <v>64</v>
      </c>
      <c r="H107" s="181" t="s">
        <v>65</v>
      </c>
      <c r="I107" s="181" t="s">
        <v>66</v>
      </c>
      <c r="J107" s="181" t="s">
        <v>86</v>
      </c>
      <c r="K107" s="181" t="s">
        <v>125</v>
      </c>
      <c r="L107" s="181" t="s">
        <v>980</v>
      </c>
      <c r="M107" s="284">
        <v>0</v>
      </c>
      <c r="N107" s="181" t="s">
        <v>981</v>
      </c>
      <c r="O107" s="181" t="s">
        <v>982</v>
      </c>
      <c r="P107" s="181" t="s">
        <v>105</v>
      </c>
      <c r="Q107" s="181" t="s">
        <v>983</v>
      </c>
      <c r="R107" s="181" t="s">
        <v>138</v>
      </c>
      <c r="S107" s="234" t="s">
        <v>75</v>
      </c>
      <c r="T107" s="181" t="s">
        <v>108</v>
      </c>
      <c r="U107" s="90">
        <v>1</v>
      </c>
      <c r="V107" s="90">
        <v>0</v>
      </c>
      <c r="W107" s="90">
        <v>0</v>
      </c>
      <c r="X107" s="90">
        <v>0</v>
      </c>
      <c r="Y107" s="91">
        <v>1</v>
      </c>
      <c r="Z107" s="184" t="s">
        <v>135</v>
      </c>
      <c r="AA107" s="184" t="s">
        <v>135</v>
      </c>
      <c r="AB107" s="283" t="s">
        <v>984</v>
      </c>
      <c r="AC107" s="45" t="s">
        <v>939</v>
      </c>
      <c r="AD107" s="181" t="s">
        <v>985</v>
      </c>
      <c r="AE107" s="45" t="s">
        <v>135</v>
      </c>
      <c r="AF107" s="68" t="s">
        <v>135</v>
      </c>
      <c r="AG107" s="54" t="s">
        <v>986</v>
      </c>
      <c r="AH107" s="54" t="s">
        <v>942</v>
      </c>
      <c r="AI107" s="181" t="s">
        <v>987</v>
      </c>
      <c r="AJ107" s="45"/>
      <c r="AK107" s="45"/>
      <c r="AL107" s="138"/>
      <c r="AM107" s="181"/>
      <c r="AN107" s="181"/>
      <c r="AO107" s="181"/>
      <c r="AP107" s="138"/>
      <c r="AQ107" s="138"/>
      <c r="AR107" s="181"/>
      <c r="AS107" s="181"/>
      <c r="AT107" s="45" t="s">
        <v>971</v>
      </c>
      <c r="AU107" s="45" t="s">
        <v>971</v>
      </c>
      <c r="AV107" s="55" t="s">
        <v>82</v>
      </c>
      <c r="AW107" s="55" t="s">
        <v>82</v>
      </c>
      <c r="AX107" s="56" t="s">
        <v>83</v>
      </c>
      <c r="AY107" s="189">
        <v>0</v>
      </c>
      <c r="AZ107" s="200">
        <v>0</v>
      </c>
      <c r="BA107" s="200">
        <v>1</v>
      </c>
      <c r="BB107" s="189">
        <v>0</v>
      </c>
      <c r="BC107" s="90">
        <v>0</v>
      </c>
      <c r="BD107" s="140">
        <v>1</v>
      </c>
      <c r="BE107" s="95">
        <v>1</v>
      </c>
      <c r="BF107" s="121">
        <f t="shared" si="9"/>
        <v>1</v>
      </c>
      <c r="BG107" s="286"/>
      <c r="BH107" s="287"/>
      <c r="BI107" s="287"/>
      <c r="BJ107" s="287"/>
      <c r="BK107" s="288"/>
      <c r="BL107" s="181"/>
      <c r="BM107" s="225"/>
      <c r="BN107" s="225"/>
      <c r="BO107" s="225" t="s">
        <v>988</v>
      </c>
      <c r="BQ107" s="346"/>
    </row>
    <row r="108" spans="1:69" s="4" customFormat="1" ht="93" hidden="1" customHeight="1">
      <c r="A108" s="43">
        <v>79</v>
      </c>
      <c r="B108" s="181" t="s">
        <v>932</v>
      </c>
      <c r="C108" s="282" t="s">
        <v>933</v>
      </c>
      <c r="D108" s="45" t="s">
        <v>934</v>
      </c>
      <c r="E108" s="44" t="s">
        <v>85</v>
      </c>
      <c r="F108" s="44" t="s">
        <v>63</v>
      </c>
      <c r="G108" s="44" t="s">
        <v>64</v>
      </c>
      <c r="H108" s="44" t="s">
        <v>65</v>
      </c>
      <c r="I108" s="44" t="s">
        <v>99</v>
      </c>
      <c r="J108" s="44" t="s">
        <v>100</v>
      </c>
      <c r="K108" s="44" t="s">
        <v>112</v>
      </c>
      <c r="L108" s="44" t="s">
        <v>989</v>
      </c>
      <c r="M108" s="90">
        <v>0</v>
      </c>
      <c r="N108" s="44" t="s">
        <v>990</v>
      </c>
      <c r="O108" s="45" t="s">
        <v>991</v>
      </c>
      <c r="P108" s="44" t="s">
        <v>105</v>
      </c>
      <c r="Q108" s="44" t="s">
        <v>992</v>
      </c>
      <c r="R108" s="44" t="s">
        <v>138</v>
      </c>
      <c r="S108" s="234" t="s">
        <v>75</v>
      </c>
      <c r="T108" s="44" t="s">
        <v>108</v>
      </c>
      <c r="U108" s="90">
        <v>0</v>
      </c>
      <c r="V108" s="90">
        <v>1</v>
      </c>
      <c r="W108" s="90">
        <v>0</v>
      </c>
      <c r="X108" s="90">
        <v>0</v>
      </c>
      <c r="Y108" s="91">
        <v>1</v>
      </c>
      <c r="Z108" s="184">
        <v>0</v>
      </c>
      <c r="AA108" s="184">
        <v>0</v>
      </c>
      <c r="AB108" s="156" t="s">
        <v>993</v>
      </c>
      <c r="AC108" s="156" t="s">
        <v>939</v>
      </c>
      <c r="AD108" s="44" t="s">
        <v>994</v>
      </c>
      <c r="AE108" s="68">
        <v>0</v>
      </c>
      <c r="AF108" s="68">
        <v>0</v>
      </c>
      <c r="AG108" s="54" t="s">
        <v>995</v>
      </c>
      <c r="AH108" s="54" t="s">
        <v>942</v>
      </c>
      <c r="AI108" s="44" t="s">
        <v>996</v>
      </c>
      <c r="AJ108" s="45"/>
      <c r="AK108" s="45"/>
      <c r="AL108" s="54"/>
      <c r="AM108" s="44"/>
      <c r="AN108" s="44"/>
      <c r="AO108" s="44"/>
      <c r="AP108" s="44"/>
      <c r="AQ108" s="54"/>
      <c r="AR108" s="181"/>
      <c r="AS108" s="44"/>
      <c r="AT108" s="100">
        <v>0</v>
      </c>
      <c r="AU108" s="45">
        <v>0</v>
      </c>
      <c r="AV108" s="45">
        <v>1</v>
      </c>
      <c r="AW108" s="45">
        <v>0</v>
      </c>
      <c r="AX108" s="56">
        <f t="shared" si="10"/>
        <v>0</v>
      </c>
      <c r="AY108" s="189">
        <v>0</v>
      </c>
      <c r="AZ108" s="106">
        <v>0</v>
      </c>
      <c r="BA108" s="106" t="s">
        <v>83</v>
      </c>
      <c r="BB108" s="90">
        <v>0</v>
      </c>
      <c r="BC108" s="90">
        <v>0</v>
      </c>
      <c r="BD108" s="90" t="s">
        <v>83</v>
      </c>
      <c r="BE108" s="95">
        <v>0</v>
      </c>
      <c r="BF108" s="121">
        <f t="shared" si="9"/>
        <v>0</v>
      </c>
      <c r="BG108" s="74"/>
      <c r="BH108" s="46"/>
      <c r="BI108" s="46"/>
      <c r="BJ108" s="46"/>
      <c r="BK108" s="75"/>
      <c r="BL108" s="44"/>
      <c r="BM108" s="65"/>
      <c r="BN108" s="65"/>
      <c r="BO108" s="65"/>
      <c r="BQ108" s="150"/>
    </row>
    <row r="109" spans="1:69" s="4" customFormat="1" ht="35.25" hidden="1" customHeight="1">
      <c r="A109" s="43">
        <v>80</v>
      </c>
      <c r="B109" s="181" t="s">
        <v>997</v>
      </c>
      <c r="C109" s="209" t="s">
        <v>209</v>
      </c>
      <c r="D109" s="45" t="s">
        <v>998</v>
      </c>
      <c r="E109" s="44" t="s">
        <v>903</v>
      </c>
      <c r="F109" s="44" t="s">
        <v>999</v>
      </c>
      <c r="G109" s="44" t="s">
        <v>1000</v>
      </c>
      <c r="H109" s="44" t="s">
        <v>1001</v>
      </c>
      <c r="I109" s="44" t="s">
        <v>66</v>
      </c>
      <c r="J109" s="44" t="s">
        <v>704</v>
      </c>
      <c r="K109" s="44" t="s">
        <v>125</v>
      </c>
      <c r="L109" s="44" t="s">
        <v>1002</v>
      </c>
      <c r="M109" s="90">
        <v>4</v>
      </c>
      <c r="N109" s="44" t="s">
        <v>1003</v>
      </c>
      <c r="O109" s="44" t="s">
        <v>1004</v>
      </c>
      <c r="P109" s="44" t="s">
        <v>72</v>
      </c>
      <c r="Q109" s="44" t="s">
        <v>1005</v>
      </c>
      <c r="R109" s="44" t="s">
        <v>138</v>
      </c>
      <c r="S109" s="234" t="s">
        <v>139</v>
      </c>
      <c r="T109" s="44" t="s">
        <v>76</v>
      </c>
      <c r="U109" s="90">
        <v>8</v>
      </c>
      <c r="V109" s="90">
        <v>8</v>
      </c>
      <c r="W109" s="90">
        <v>8</v>
      </c>
      <c r="X109" s="90">
        <v>8</v>
      </c>
      <c r="Y109" s="91">
        <f>SUM(U109:X109)</f>
        <v>32</v>
      </c>
      <c r="Z109" s="152">
        <v>2</v>
      </c>
      <c r="AA109" s="291">
        <v>0.25</v>
      </c>
      <c r="AB109" s="156" t="s">
        <v>1006</v>
      </c>
      <c r="AC109" s="45" t="s">
        <v>1007</v>
      </c>
      <c r="AD109" s="53" t="s">
        <v>1008</v>
      </c>
      <c r="AE109" s="45">
        <v>0</v>
      </c>
      <c r="AF109" s="291">
        <v>0</v>
      </c>
      <c r="AG109" s="54" t="s">
        <v>1009</v>
      </c>
      <c r="AH109" s="54" t="s">
        <v>1007</v>
      </c>
      <c r="AI109" s="54" t="s">
        <v>1010</v>
      </c>
      <c r="AJ109" s="167"/>
      <c r="AK109" s="164"/>
      <c r="AL109" s="173"/>
      <c r="AM109" s="167"/>
      <c r="AN109" s="44"/>
      <c r="AO109" s="44"/>
      <c r="AP109" s="44"/>
      <c r="AQ109" s="54"/>
      <c r="AR109" s="167"/>
      <c r="AS109" s="54"/>
      <c r="AT109" s="45">
        <v>2</v>
      </c>
      <c r="AU109" s="68">
        <v>0.25</v>
      </c>
      <c r="AV109" s="55" t="s">
        <v>82</v>
      </c>
      <c r="AW109" s="55" t="s">
        <v>82</v>
      </c>
      <c r="AX109" s="56" t="s">
        <v>83</v>
      </c>
      <c r="AY109" s="130">
        <v>8</v>
      </c>
      <c r="AZ109" s="196">
        <v>8</v>
      </c>
      <c r="BA109" s="196">
        <v>12</v>
      </c>
      <c r="BB109" s="47">
        <v>1</v>
      </c>
      <c r="BC109" s="47">
        <v>1</v>
      </c>
      <c r="BD109" s="59">
        <v>1</v>
      </c>
      <c r="BE109" s="95">
        <v>30</v>
      </c>
      <c r="BF109" s="121">
        <f t="shared" si="9"/>
        <v>0.9375</v>
      </c>
      <c r="BG109" s="74"/>
      <c r="BH109" s="46"/>
      <c r="BI109" s="46"/>
      <c r="BJ109" s="46"/>
      <c r="BK109" s="75"/>
      <c r="BL109" s="292" t="s">
        <v>1011</v>
      </c>
      <c r="BM109" s="293">
        <v>2025121000417320</v>
      </c>
      <c r="BN109" s="294">
        <v>45847</v>
      </c>
      <c r="BO109" s="65"/>
      <c r="BQ109" s="150"/>
    </row>
    <row r="110" spans="1:69" s="4" customFormat="1" ht="35.25" hidden="1" customHeight="1">
      <c r="A110" s="43">
        <v>80.099999999999994</v>
      </c>
      <c r="B110" s="181" t="s">
        <v>997</v>
      </c>
      <c r="C110" s="209" t="s">
        <v>209</v>
      </c>
      <c r="D110" s="45" t="s">
        <v>998</v>
      </c>
      <c r="E110" s="44" t="s">
        <v>903</v>
      </c>
      <c r="F110" s="44" t="s">
        <v>999</v>
      </c>
      <c r="G110" s="44" t="s">
        <v>1000</v>
      </c>
      <c r="H110" s="44" t="s">
        <v>1001</v>
      </c>
      <c r="I110" s="44" t="s">
        <v>66</v>
      </c>
      <c r="J110" s="44" t="s">
        <v>704</v>
      </c>
      <c r="K110" s="44" t="s">
        <v>125</v>
      </c>
      <c r="L110" s="44" t="s">
        <v>1002</v>
      </c>
      <c r="M110" s="90">
        <v>2</v>
      </c>
      <c r="N110" s="44" t="s">
        <v>1012</v>
      </c>
      <c r="O110" s="44" t="s">
        <v>1013</v>
      </c>
      <c r="P110" s="44" t="s">
        <v>72</v>
      </c>
      <c r="Q110" s="44" t="s">
        <v>1014</v>
      </c>
      <c r="R110" s="44" t="s">
        <v>74</v>
      </c>
      <c r="S110" s="46" t="s">
        <v>107</v>
      </c>
      <c r="T110" s="44" t="s">
        <v>76</v>
      </c>
      <c r="U110" s="59">
        <v>1</v>
      </c>
      <c r="V110" s="59">
        <v>1</v>
      </c>
      <c r="W110" s="59">
        <v>1</v>
      </c>
      <c r="X110" s="59">
        <v>1</v>
      </c>
      <c r="Y110" s="48">
        <v>1</v>
      </c>
      <c r="Z110" s="119">
        <v>0.5</v>
      </c>
      <c r="AA110" s="184">
        <v>0.5</v>
      </c>
      <c r="AB110" s="156" t="s">
        <v>1015</v>
      </c>
      <c r="AC110" s="45" t="s">
        <v>1007</v>
      </c>
      <c r="AD110" s="45" t="s">
        <v>1016</v>
      </c>
      <c r="AE110" s="68">
        <v>0.5</v>
      </c>
      <c r="AF110" s="184">
        <v>0.5</v>
      </c>
      <c r="AG110" s="54" t="s">
        <v>1017</v>
      </c>
      <c r="AH110" s="54" t="s">
        <v>1007</v>
      </c>
      <c r="AI110" s="54" t="s">
        <v>1016</v>
      </c>
      <c r="AJ110" s="167"/>
      <c r="AK110" s="164"/>
      <c r="AL110" s="173"/>
      <c r="AM110" s="167"/>
      <c r="AN110" s="44"/>
      <c r="AO110" s="44"/>
      <c r="AP110" s="44"/>
      <c r="AQ110" s="54"/>
      <c r="AR110" s="167"/>
      <c r="AS110" s="54"/>
      <c r="AT110" s="68">
        <v>0.5</v>
      </c>
      <c r="AU110" s="68">
        <v>0.5</v>
      </c>
      <c r="AV110" s="55" t="s">
        <v>82</v>
      </c>
      <c r="AW110" s="55" t="s">
        <v>82</v>
      </c>
      <c r="AX110" s="56" t="s">
        <v>83</v>
      </c>
      <c r="AY110" s="106">
        <v>1</v>
      </c>
      <c r="AZ110" s="106">
        <v>1</v>
      </c>
      <c r="BA110" s="106">
        <v>1</v>
      </c>
      <c r="BB110" s="47">
        <v>1</v>
      </c>
      <c r="BC110" s="47">
        <v>1</v>
      </c>
      <c r="BD110" s="47">
        <v>1</v>
      </c>
      <c r="BE110" s="88">
        <f>(AY110+AZ110+BA110+AT110)/4</f>
        <v>0.875</v>
      </c>
      <c r="BF110" s="121">
        <f t="shared" si="9"/>
        <v>0.875</v>
      </c>
      <c r="BG110" s="74"/>
      <c r="BH110" s="46"/>
      <c r="BI110" s="46"/>
      <c r="BJ110" s="46"/>
      <c r="BK110" s="75"/>
      <c r="BL110" s="292" t="s">
        <v>1011</v>
      </c>
      <c r="BM110" s="293">
        <v>2025121000417320</v>
      </c>
      <c r="BN110" s="294">
        <v>45847</v>
      </c>
      <c r="BO110" s="65"/>
      <c r="BQ110" s="150"/>
    </row>
    <row r="111" spans="1:69" s="4" customFormat="1" ht="35.25" hidden="1" customHeight="1">
      <c r="A111" s="43">
        <v>81</v>
      </c>
      <c r="B111" s="181" t="s">
        <v>997</v>
      </c>
      <c r="C111" s="209" t="s">
        <v>209</v>
      </c>
      <c r="D111" s="45" t="s">
        <v>998</v>
      </c>
      <c r="E111" s="44" t="s">
        <v>903</v>
      </c>
      <c r="F111" s="44" t="s">
        <v>999</v>
      </c>
      <c r="G111" s="44" t="s">
        <v>1000</v>
      </c>
      <c r="H111" s="44" t="s">
        <v>1001</v>
      </c>
      <c r="I111" s="44" t="s">
        <v>66</v>
      </c>
      <c r="J111" s="44" t="s">
        <v>704</v>
      </c>
      <c r="K111" s="44" t="s">
        <v>125</v>
      </c>
      <c r="L111" s="44" t="s">
        <v>1018</v>
      </c>
      <c r="M111" s="90">
        <v>0</v>
      </c>
      <c r="N111" s="44" t="s">
        <v>1019</v>
      </c>
      <c r="O111" s="44" t="s">
        <v>1020</v>
      </c>
      <c r="P111" s="44" t="s">
        <v>105</v>
      </c>
      <c r="Q111" s="44" t="s">
        <v>1021</v>
      </c>
      <c r="R111" s="44" t="s">
        <v>138</v>
      </c>
      <c r="S111" s="234" t="s">
        <v>139</v>
      </c>
      <c r="T111" s="44" t="s">
        <v>76</v>
      </c>
      <c r="U111" s="90">
        <v>0.25</v>
      </c>
      <c r="V111" s="90">
        <v>0.25</v>
      </c>
      <c r="W111" s="90">
        <v>0.25</v>
      </c>
      <c r="X111" s="90">
        <v>0.25</v>
      </c>
      <c r="Y111" s="91">
        <v>1</v>
      </c>
      <c r="Z111" s="152">
        <v>0</v>
      </c>
      <c r="AA111" s="184">
        <v>0</v>
      </c>
      <c r="AB111" s="156" t="s">
        <v>1022</v>
      </c>
      <c r="AC111" s="45" t="s">
        <v>1007</v>
      </c>
      <c r="AD111" s="45" t="s">
        <v>1023</v>
      </c>
      <c r="AE111" s="152">
        <v>0</v>
      </c>
      <c r="AF111" s="184">
        <v>0</v>
      </c>
      <c r="AG111" s="54" t="s">
        <v>1024</v>
      </c>
      <c r="AH111" s="54" t="s">
        <v>1007</v>
      </c>
      <c r="AI111" s="45" t="s">
        <v>1025</v>
      </c>
      <c r="AJ111" s="167"/>
      <c r="AK111" s="164"/>
      <c r="AL111" s="173"/>
      <c r="AM111" s="167"/>
      <c r="AN111" s="45"/>
      <c r="AO111" s="44"/>
      <c r="AP111" s="54"/>
      <c r="AQ111" s="54"/>
      <c r="AR111" s="167"/>
      <c r="AS111" s="45"/>
      <c r="AT111" s="45" t="s">
        <v>83</v>
      </c>
      <c r="AU111" s="68" t="s">
        <v>83</v>
      </c>
      <c r="AV111" s="55" t="s">
        <v>82</v>
      </c>
      <c r="AW111" s="55" t="s">
        <v>82</v>
      </c>
      <c r="AX111" s="56" t="s">
        <v>83</v>
      </c>
      <c r="AY111" s="130">
        <v>0.25</v>
      </c>
      <c r="AZ111" s="195">
        <v>0.25</v>
      </c>
      <c r="BA111" s="195">
        <v>0.5</v>
      </c>
      <c r="BB111" s="47">
        <v>1</v>
      </c>
      <c r="BC111" s="47">
        <v>1</v>
      </c>
      <c r="BD111" s="59">
        <v>1</v>
      </c>
      <c r="BE111" s="169">
        <v>1</v>
      </c>
      <c r="BF111" s="121">
        <f t="shared" si="9"/>
        <v>1</v>
      </c>
      <c r="BG111" s="74"/>
      <c r="BH111" s="46"/>
      <c r="BI111" s="46"/>
      <c r="BJ111" s="46"/>
      <c r="BK111" s="75"/>
      <c r="BL111" s="44"/>
      <c r="BM111" s="65"/>
      <c r="BN111" s="65"/>
      <c r="BO111" s="65"/>
      <c r="BQ111" s="150"/>
    </row>
    <row r="112" spans="1:69" s="4" customFormat="1" ht="35.25" hidden="1" customHeight="1">
      <c r="A112" s="43">
        <v>82</v>
      </c>
      <c r="B112" s="181" t="s">
        <v>997</v>
      </c>
      <c r="C112" s="44" t="s">
        <v>209</v>
      </c>
      <c r="D112" s="45" t="s">
        <v>998</v>
      </c>
      <c r="E112" s="44" t="s">
        <v>903</v>
      </c>
      <c r="F112" s="44" t="s">
        <v>999</v>
      </c>
      <c r="G112" s="44" t="s">
        <v>1000</v>
      </c>
      <c r="H112" s="44" t="s">
        <v>1001</v>
      </c>
      <c r="I112" s="44" t="s">
        <v>66</v>
      </c>
      <c r="J112" s="44" t="s">
        <v>704</v>
      </c>
      <c r="K112" s="44" t="s">
        <v>125</v>
      </c>
      <c r="L112" s="44" t="s">
        <v>1026</v>
      </c>
      <c r="M112" s="90">
        <v>0</v>
      </c>
      <c r="N112" s="44" t="s">
        <v>1027</v>
      </c>
      <c r="O112" s="44" t="s">
        <v>1028</v>
      </c>
      <c r="P112" s="44" t="s">
        <v>105</v>
      </c>
      <c r="Q112" s="44" t="s">
        <v>1029</v>
      </c>
      <c r="R112" s="44" t="s">
        <v>138</v>
      </c>
      <c r="S112" s="234" t="s">
        <v>139</v>
      </c>
      <c r="T112" s="44" t="s">
        <v>76</v>
      </c>
      <c r="U112" s="90">
        <v>0.25</v>
      </c>
      <c r="V112" s="90">
        <v>0.25</v>
      </c>
      <c r="W112" s="90">
        <v>0.25</v>
      </c>
      <c r="X112" s="90">
        <v>0.25</v>
      </c>
      <c r="Y112" s="91">
        <v>1</v>
      </c>
      <c r="Z112" s="152">
        <v>0</v>
      </c>
      <c r="AA112" s="184">
        <v>0</v>
      </c>
      <c r="AB112" s="156" t="s">
        <v>1030</v>
      </c>
      <c r="AC112" s="45" t="s">
        <v>1007</v>
      </c>
      <c r="AD112" s="45" t="s">
        <v>1031</v>
      </c>
      <c r="AE112" s="152">
        <v>0.1</v>
      </c>
      <c r="AF112" s="184">
        <v>0.1</v>
      </c>
      <c r="AG112" s="54" t="s">
        <v>1032</v>
      </c>
      <c r="AH112" s="54" t="s">
        <v>1007</v>
      </c>
      <c r="AI112" s="54" t="s">
        <v>1033</v>
      </c>
      <c r="AJ112" s="167"/>
      <c r="AK112" s="164"/>
      <c r="AL112" s="173"/>
      <c r="AM112" s="167"/>
      <c r="AN112" s="44"/>
      <c r="AO112" s="44"/>
      <c r="AP112" s="54"/>
      <c r="AQ112" s="54"/>
      <c r="AR112" s="167"/>
      <c r="AS112" s="54"/>
      <c r="AT112" s="45">
        <v>0.1</v>
      </c>
      <c r="AU112" s="68">
        <v>0.1</v>
      </c>
      <c r="AV112" s="55" t="s">
        <v>82</v>
      </c>
      <c r="AW112" s="55" t="s">
        <v>82</v>
      </c>
      <c r="AX112" s="56" t="s">
        <v>83</v>
      </c>
      <c r="AY112" s="130">
        <v>0.25</v>
      </c>
      <c r="AZ112" s="195">
        <v>0.25</v>
      </c>
      <c r="BA112" s="195">
        <v>0.25</v>
      </c>
      <c r="BB112" s="47">
        <v>1</v>
      </c>
      <c r="BC112" s="47">
        <v>1</v>
      </c>
      <c r="BD112" s="47">
        <v>1</v>
      </c>
      <c r="BE112" s="95">
        <v>0.85</v>
      </c>
      <c r="BF112" s="121">
        <f t="shared" si="9"/>
        <v>0.85</v>
      </c>
      <c r="BG112" s="74"/>
      <c r="BH112" s="46"/>
      <c r="BI112" s="46"/>
      <c r="BJ112" s="46"/>
      <c r="BK112" s="75"/>
      <c r="BL112" s="44"/>
      <c r="BM112" s="65"/>
      <c r="BN112" s="65"/>
      <c r="BO112" s="65"/>
      <c r="BQ112" s="150"/>
    </row>
    <row r="113" spans="1:69" s="4" customFormat="1" ht="35.25" hidden="1" customHeight="1">
      <c r="A113" s="43">
        <v>83</v>
      </c>
      <c r="B113" s="181" t="s">
        <v>997</v>
      </c>
      <c r="C113" s="44" t="s">
        <v>209</v>
      </c>
      <c r="D113" s="45" t="s">
        <v>998</v>
      </c>
      <c r="E113" s="44" t="s">
        <v>1034</v>
      </c>
      <c r="F113" s="44" t="s">
        <v>1035</v>
      </c>
      <c r="G113" s="44" t="s">
        <v>1036</v>
      </c>
      <c r="H113" s="44" t="s">
        <v>1037</v>
      </c>
      <c r="I113" s="44" t="s">
        <v>66</v>
      </c>
      <c r="J113" s="44" t="s">
        <v>211</v>
      </c>
      <c r="K113" s="44" t="s">
        <v>125</v>
      </c>
      <c r="L113" s="44" t="s">
        <v>1038</v>
      </c>
      <c r="M113" s="90">
        <v>7</v>
      </c>
      <c r="N113" s="44" t="s">
        <v>1039</v>
      </c>
      <c r="O113" s="44" t="s">
        <v>1040</v>
      </c>
      <c r="P113" s="44" t="s">
        <v>72</v>
      </c>
      <c r="Q113" s="44" t="s">
        <v>1041</v>
      </c>
      <c r="R113" s="44" t="s">
        <v>138</v>
      </c>
      <c r="S113" s="234" t="s">
        <v>139</v>
      </c>
      <c r="T113" s="44" t="s">
        <v>76</v>
      </c>
      <c r="U113" s="90">
        <v>8</v>
      </c>
      <c r="V113" s="90">
        <v>8</v>
      </c>
      <c r="W113" s="90">
        <v>8</v>
      </c>
      <c r="X113" s="90">
        <v>8</v>
      </c>
      <c r="Y113" s="91">
        <v>32</v>
      </c>
      <c r="Z113" s="152">
        <v>0</v>
      </c>
      <c r="AA113" s="184">
        <v>0</v>
      </c>
      <c r="AB113" s="156" t="s">
        <v>1042</v>
      </c>
      <c r="AC113" s="45" t="s">
        <v>1007</v>
      </c>
      <c r="AD113" s="45" t="s">
        <v>1031</v>
      </c>
      <c r="AE113" s="45">
        <v>8</v>
      </c>
      <c r="AF113" s="68">
        <v>1</v>
      </c>
      <c r="AG113" s="54" t="s">
        <v>1043</v>
      </c>
      <c r="AH113" s="54" t="s">
        <v>1007</v>
      </c>
      <c r="AI113" s="54" t="s">
        <v>1044</v>
      </c>
      <c r="AJ113" s="167"/>
      <c r="AK113" s="164"/>
      <c r="AL113" s="295"/>
      <c r="AM113" s="167"/>
      <c r="AN113" s="44"/>
      <c r="AO113" s="44"/>
      <c r="AP113" s="54"/>
      <c r="AQ113" s="54"/>
      <c r="AR113" s="167"/>
      <c r="AS113" s="54"/>
      <c r="AT113" s="45">
        <f>+AE113</f>
        <v>8</v>
      </c>
      <c r="AU113" s="68">
        <v>1</v>
      </c>
      <c r="AV113" s="55" t="s">
        <v>82</v>
      </c>
      <c r="AW113" s="55" t="s">
        <v>82</v>
      </c>
      <c r="AX113" s="56" t="s">
        <v>83</v>
      </c>
      <c r="AY113" s="130">
        <v>8</v>
      </c>
      <c r="AZ113" s="130">
        <v>8</v>
      </c>
      <c r="BA113" s="130">
        <v>16</v>
      </c>
      <c r="BB113" s="47">
        <v>1</v>
      </c>
      <c r="BC113" s="47">
        <v>1</v>
      </c>
      <c r="BD113" s="59">
        <v>1</v>
      </c>
      <c r="BE113" s="95">
        <f>32+8</f>
        <v>40</v>
      </c>
      <c r="BF113" s="121">
        <f t="shared" si="9"/>
        <v>1.25</v>
      </c>
      <c r="BG113" s="74"/>
      <c r="BH113" s="46"/>
      <c r="BI113" s="46"/>
      <c r="BJ113" s="46"/>
      <c r="BK113" s="75"/>
      <c r="BL113" s="44"/>
      <c r="BM113" s="65"/>
      <c r="BN113" s="65"/>
      <c r="BO113" s="65"/>
      <c r="BQ113" s="150"/>
    </row>
    <row r="114" spans="1:69" s="4" customFormat="1" ht="35.25" hidden="1" customHeight="1">
      <c r="A114" s="43">
        <v>84</v>
      </c>
      <c r="B114" s="181" t="s">
        <v>997</v>
      </c>
      <c r="C114" s="44" t="s">
        <v>209</v>
      </c>
      <c r="D114" s="45" t="s">
        <v>998</v>
      </c>
      <c r="E114" s="44" t="s">
        <v>903</v>
      </c>
      <c r="F114" s="44" t="s">
        <v>1045</v>
      </c>
      <c r="G114" s="44" t="s">
        <v>1046</v>
      </c>
      <c r="H114" s="44" t="s">
        <v>1037</v>
      </c>
      <c r="I114" s="44" t="s">
        <v>66</v>
      </c>
      <c r="J114" s="44" t="s">
        <v>211</v>
      </c>
      <c r="K114" s="44" t="s">
        <v>125</v>
      </c>
      <c r="L114" s="44" t="s">
        <v>1047</v>
      </c>
      <c r="M114" s="187">
        <v>1092603</v>
      </c>
      <c r="N114" s="44" t="s">
        <v>1048</v>
      </c>
      <c r="O114" s="44" t="s">
        <v>1049</v>
      </c>
      <c r="P114" s="44" t="s">
        <v>72</v>
      </c>
      <c r="Q114" s="44" t="s">
        <v>1050</v>
      </c>
      <c r="R114" s="45" t="s">
        <v>138</v>
      </c>
      <c r="S114" s="234" t="s">
        <v>139</v>
      </c>
      <c r="T114" s="44" t="s">
        <v>76</v>
      </c>
      <c r="U114" s="187">
        <v>56303</v>
      </c>
      <c r="V114" s="187">
        <v>64507</v>
      </c>
      <c r="W114" s="187">
        <v>64507</v>
      </c>
      <c r="X114" s="187">
        <v>64507</v>
      </c>
      <c r="Y114" s="188">
        <f>SUM(U114:X114)</f>
        <v>249824</v>
      </c>
      <c r="Z114" s="152">
        <v>7198</v>
      </c>
      <c r="AA114" s="184">
        <v>0.11</v>
      </c>
      <c r="AB114" s="156" t="s">
        <v>1051</v>
      </c>
      <c r="AC114" s="45" t="s">
        <v>1007</v>
      </c>
      <c r="AD114" s="45" t="s">
        <v>1052</v>
      </c>
      <c r="AE114" s="45">
        <v>18830</v>
      </c>
      <c r="AF114" s="68">
        <v>0.28999999999999998</v>
      </c>
      <c r="AG114" s="54" t="s">
        <v>1053</v>
      </c>
      <c r="AH114" s="54" t="s">
        <v>1007</v>
      </c>
      <c r="AI114" s="54" t="s">
        <v>1054</v>
      </c>
      <c r="AJ114" s="296"/>
      <c r="AK114" s="164"/>
      <c r="AL114" s="173"/>
      <c r="AM114" s="167"/>
      <c r="AN114" s="44"/>
      <c r="AO114" s="297"/>
      <c r="AP114" s="173"/>
      <c r="AQ114" s="173"/>
      <c r="AR114" s="167"/>
      <c r="AS114" s="54"/>
      <c r="AT114" s="167">
        <f>7198+AE114</f>
        <v>26028</v>
      </c>
      <c r="AU114" s="68">
        <f>+AT114/X114*100%</f>
        <v>0.40349109398979954</v>
      </c>
      <c r="AV114" s="55" t="s">
        <v>82</v>
      </c>
      <c r="AW114" s="55" t="s">
        <v>82</v>
      </c>
      <c r="AX114" s="56" t="s">
        <v>83</v>
      </c>
      <c r="AY114" s="130">
        <v>87530</v>
      </c>
      <c r="AZ114" s="298">
        <v>64507</v>
      </c>
      <c r="BA114" s="298">
        <v>91360</v>
      </c>
      <c r="BB114" s="47">
        <v>1.55</v>
      </c>
      <c r="BC114" s="47">
        <v>1</v>
      </c>
      <c r="BD114" s="59">
        <v>1</v>
      </c>
      <c r="BE114" s="299">
        <v>269425</v>
      </c>
      <c r="BF114" s="121">
        <f t="shared" si="9"/>
        <v>1.0784592353016524</v>
      </c>
      <c r="BG114" s="74"/>
      <c r="BH114" s="46"/>
      <c r="BI114" s="46"/>
      <c r="BJ114" s="46"/>
      <c r="BK114" s="75"/>
      <c r="BL114" s="44"/>
      <c r="BM114" s="65"/>
      <c r="BN114" s="65"/>
      <c r="BO114" s="65"/>
      <c r="BQ114" s="150"/>
    </row>
    <row r="115" spans="1:69" s="4" customFormat="1" ht="35.25" hidden="1" customHeight="1">
      <c r="A115" s="43">
        <v>85</v>
      </c>
      <c r="B115" s="181" t="s">
        <v>997</v>
      </c>
      <c r="C115" s="44" t="s">
        <v>209</v>
      </c>
      <c r="D115" s="45" t="s">
        <v>998</v>
      </c>
      <c r="E115" s="44" t="s">
        <v>903</v>
      </c>
      <c r="F115" s="44" t="s">
        <v>1045</v>
      </c>
      <c r="G115" s="44" t="s">
        <v>1046</v>
      </c>
      <c r="H115" s="44" t="s">
        <v>1037</v>
      </c>
      <c r="I115" s="44" t="s">
        <v>66</v>
      </c>
      <c r="J115" s="44" t="s">
        <v>211</v>
      </c>
      <c r="K115" s="44" t="s">
        <v>125</v>
      </c>
      <c r="L115" s="44" t="s">
        <v>1055</v>
      </c>
      <c r="M115" s="90">
        <v>14</v>
      </c>
      <c r="N115" s="44" t="s">
        <v>1056</v>
      </c>
      <c r="O115" s="44" t="s">
        <v>1057</v>
      </c>
      <c r="P115" s="44" t="s">
        <v>72</v>
      </c>
      <c r="Q115" s="44" t="s">
        <v>1058</v>
      </c>
      <c r="R115" s="44" t="s">
        <v>138</v>
      </c>
      <c r="S115" s="234" t="s">
        <v>139</v>
      </c>
      <c r="T115" s="44" t="s">
        <v>76</v>
      </c>
      <c r="U115" s="90">
        <v>12</v>
      </c>
      <c r="V115" s="90">
        <v>9</v>
      </c>
      <c r="W115" s="90">
        <v>10</v>
      </c>
      <c r="X115" s="90">
        <v>12</v>
      </c>
      <c r="Y115" s="188">
        <f>SUM(U115:X115)</f>
        <v>43</v>
      </c>
      <c r="Z115" s="152">
        <v>0</v>
      </c>
      <c r="AA115" s="184">
        <v>0</v>
      </c>
      <c r="AB115" s="156" t="s">
        <v>1059</v>
      </c>
      <c r="AC115" s="45" t="s">
        <v>1007</v>
      </c>
      <c r="AD115" s="45" t="s">
        <v>1031</v>
      </c>
      <c r="AE115" s="45">
        <v>2</v>
      </c>
      <c r="AF115" s="68">
        <v>0.1666</v>
      </c>
      <c r="AG115" s="54" t="s">
        <v>1060</v>
      </c>
      <c r="AH115" s="54" t="s">
        <v>1007</v>
      </c>
      <c r="AI115" s="54" t="s">
        <v>1061</v>
      </c>
      <c r="AJ115" s="167"/>
      <c r="AK115" s="167"/>
      <c r="AL115" s="173"/>
      <c r="AM115" s="167"/>
      <c r="AN115" s="44"/>
      <c r="AO115" s="113"/>
      <c r="AP115" s="173"/>
      <c r="AQ115" s="173"/>
      <c r="AR115" s="167"/>
      <c r="AS115" s="54"/>
      <c r="AT115" s="167">
        <v>2</v>
      </c>
      <c r="AU115" s="68">
        <v>0.17</v>
      </c>
      <c r="AV115" s="167">
        <v>12</v>
      </c>
      <c r="AW115" s="45">
        <v>0</v>
      </c>
      <c r="AX115" s="56">
        <f t="shared" si="10"/>
        <v>0</v>
      </c>
      <c r="AY115" s="130">
        <v>9</v>
      </c>
      <c r="AZ115" s="130">
        <v>0</v>
      </c>
      <c r="BA115" s="130">
        <v>10</v>
      </c>
      <c r="BB115" s="47">
        <v>0.75</v>
      </c>
      <c r="BC115" s="47">
        <v>0</v>
      </c>
      <c r="BD115" s="47">
        <v>1</v>
      </c>
      <c r="BE115" s="95">
        <v>21</v>
      </c>
      <c r="BF115" s="121">
        <v>0.44190000000000002</v>
      </c>
      <c r="BG115" s="74"/>
      <c r="BH115" s="46"/>
      <c r="BI115" s="46"/>
      <c r="BJ115" s="46"/>
      <c r="BK115" s="75"/>
      <c r="BL115" s="44"/>
      <c r="BM115" s="65"/>
      <c r="BN115" s="65"/>
      <c r="BO115" s="65"/>
      <c r="BQ115" s="150"/>
    </row>
    <row r="116" spans="1:69" s="4" customFormat="1" ht="35.25" hidden="1" customHeight="1">
      <c r="A116" s="43">
        <v>86</v>
      </c>
      <c r="B116" s="181" t="s">
        <v>997</v>
      </c>
      <c r="C116" s="44" t="s">
        <v>209</v>
      </c>
      <c r="D116" s="45" t="s">
        <v>998</v>
      </c>
      <c r="E116" s="44" t="s">
        <v>1034</v>
      </c>
      <c r="F116" s="44" t="s">
        <v>1035</v>
      </c>
      <c r="G116" s="44" t="s">
        <v>1062</v>
      </c>
      <c r="H116" s="44" t="s">
        <v>65</v>
      </c>
      <c r="I116" s="44" t="s">
        <v>66</v>
      </c>
      <c r="J116" s="44" t="s">
        <v>211</v>
      </c>
      <c r="K116" s="44" t="s">
        <v>125</v>
      </c>
      <c r="L116" s="44" t="s">
        <v>1063</v>
      </c>
      <c r="M116" s="90">
        <v>14</v>
      </c>
      <c r="N116" s="46" t="s">
        <v>1064</v>
      </c>
      <c r="O116" s="44" t="s">
        <v>1065</v>
      </c>
      <c r="P116" s="44" t="s">
        <v>72</v>
      </c>
      <c r="Q116" s="44" t="s">
        <v>1066</v>
      </c>
      <c r="R116" s="44" t="s">
        <v>138</v>
      </c>
      <c r="S116" s="234" t="s">
        <v>139</v>
      </c>
      <c r="T116" s="44" t="s">
        <v>76</v>
      </c>
      <c r="U116" s="90">
        <v>0</v>
      </c>
      <c r="V116" s="90">
        <v>14</v>
      </c>
      <c r="W116" s="90">
        <v>14</v>
      </c>
      <c r="X116" s="90">
        <v>14</v>
      </c>
      <c r="Y116" s="188">
        <f>SUM(U116:X116)</f>
        <v>42</v>
      </c>
      <c r="Z116" s="152">
        <v>14</v>
      </c>
      <c r="AA116" s="184">
        <v>1</v>
      </c>
      <c r="AB116" s="156" t="s">
        <v>1067</v>
      </c>
      <c r="AC116" s="45" t="s">
        <v>1007</v>
      </c>
      <c r="AD116" s="45" t="s">
        <v>1068</v>
      </c>
      <c r="AE116" s="45">
        <v>0</v>
      </c>
      <c r="AF116" s="116">
        <v>0</v>
      </c>
      <c r="AG116" s="54" t="s">
        <v>1069</v>
      </c>
      <c r="AH116" s="54" t="s">
        <v>1007</v>
      </c>
      <c r="AI116" s="54" t="s">
        <v>1070</v>
      </c>
      <c r="AJ116" s="167"/>
      <c r="AK116" s="164"/>
      <c r="AL116" s="173"/>
      <c r="AM116" s="167"/>
      <c r="AN116" s="54"/>
      <c r="AO116" s="113"/>
      <c r="AP116" s="173"/>
      <c r="AQ116" s="173"/>
      <c r="AR116" s="167"/>
      <c r="AS116" s="54"/>
      <c r="AT116" s="167">
        <v>14</v>
      </c>
      <c r="AU116" s="68">
        <v>1</v>
      </c>
      <c r="AV116" s="55" t="s">
        <v>82</v>
      </c>
      <c r="AW116" s="55" t="s">
        <v>82</v>
      </c>
      <c r="AX116" s="56" t="s">
        <v>83</v>
      </c>
      <c r="AY116" s="130" t="s">
        <v>83</v>
      </c>
      <c r="AZ116" s="130">
        <v>14</v>
      </c>
      <c r="BA116" s="130">
        <v>28</v>
      </c>
      <c r="BB116" s="47" t="s">
        <v>135</v>
      </c>
      <c r="BC116" s="47">
        <v>1</v>
      </c>
      <c r="BD116" s="59">
        <v>1</v>
      </c>
      <c r="BE116" s="95">
        <v>56</v>
      </c>
      <c r="BF116" s="121">
        <f t="shared" ref="BF116:BF130" si="11">BE116/Y116</f>
        <v>1.3333333333333333</v>
      </c>
      <c r="BG116" s="74"/>
      <c r="BH116" s="46"/>
      <c r="BI116" s="46"/>
      <c r="BJ116" s="46"/>
      <c r="BK116" s="75"/>
      <c r="BL116" s="44"/>
      <c r="BM116" s="65"/>
      <c r="BN116" s="65"/>
      <c r="BO116" s="65"/>
      <c r="BQ116" s="150"/>
    </row>
    <row r="117" spans="1:69" s="4" customFormat="1" ht="35.25" hidden="1" customHeight="1">
      <c r="A117" s="43">
        <v>87</v>
      </c>
      <c r="B117" s="181" t="s">
        <v>997</v>
      </c>
      <c r="C117" s="44" t="s">
        <v>209</v>
      </c>
      <c r="D117" s="45" t="s">
        <v>998</v>
      </c>
      <c r="E117" s="44" t="s">
        <v>1071</v>
      </c>
      <c r="F117" s="44" t="s">
        <v>1072</v>
      </c>
      <c r="G117" s="44" t="s">
        <v>1073</v>
      </c>
      <c r="H117" s="44" t="s">
        <v>65</v>
      </c>
      <c r="I117" s="44" t="s">
        <v>66</v>
      </c>
      <c r="J117" s="44" t="s">
        <v>211</v>
      </c>
      <c r="K117" s="44" t="s">
        <v>125</v>
      </c>
      <c r="L117" s="44" t="s">
        <v>1074</v>
      </c>
      <c r="M117" s="90">
        <v>0</v>
      </c>
      <c r="N117" s="46" t="s">
        <v>1075</v>
      </c>
      <c r="O117" s="44" t="s">
        <v>1076</v>
      </c>
      <c r="P117" s="44" t="s">
        <v>105</v>
      </c>
      <c r="Q117" s="44" t="s">
        <v>1077</v>
      </c>
      <c r="R117" s="44" t="s">
        <v>138</v>
      </c>
      <c r="S117" s="234" t="s">
        <v>139</v>
      </c>
      <c r="T117" s="44" t="s">
        <v>76</v>
      </c>
      <c r="U117" s="90">
        <v>0</v>
      </c>
      <c r="V117" s="187">
        <v>0</v>
      </c>
      <c r="W117" s="187">
        <v>13200</v>
      </c>
      <c r="X117" s="187">
        <v>13200</v>
      </c>
      <c r="Y117" s="188">
        <f>SUM(U117:X117)</f>
        <v>26400</v>
      </c>
      <c r="Z117" s="152">
        <v>8046</v>
      </c>
      <c r="AA117" s="184">
        <v>0.61</v>
      </c>
      <c r="AB117" s="156" t="s">
        <v>1078</v>
      </c>
      <c r="AC117" s="45" t="s">
        <v>1007</v>
      </c>
      <c r="AD117" s="44" t="s">
        <v>1079</v>
      </c>
      <c r="AE117" s="45">
        <v>0</v>
      </c>
      <c r="AF117" s="68">
        <v>0</v>
      </c>
      <c r="AG117" s="54" t="s">
        <v>1080</v>
      </c>
      <c r="AH117" s="54" t="s">
        <v>1007</v>
      </c>
      <c r="AI117" s="54" t="s">
        <v>1081</v>
      </c>
      <c r="AJ117" s="167"/>
      <c r="AK117" s="167"/>
      <c r="AL117" s="173"/>
      <c r="AM117" s="167"/>
      <c r="AN117" s="44"/>
      <c r="AO117" s="300"/>
      <c r="AP117" s="54"/>
      <c r="AQ117" s="54"/>
      <c r="AR117" s="167"/>
      <c r="AS117" s="54"/>
      <c r="AT117" s="45">
        <v>8046</v>
      </c>
      <c r="AU117" s="68">
        <v>0.61</v>
      </c>
      <c r="AV117" s="45">
        <v>10773</v>
      </c>
      <c r="AW117" s="45">
        <v>0</v>
      </c>
      <c r="AX117" s="56">
        <f t="shared" si="10"/>
        <v>0</v>
      </c>
      <c r="AY117" s="130" t="s">
        <v>83</v>
      </c>
      <c r="AZ117" s="130" t="s">
        <v>83</v>
      </c>
      <c r="BA117" s="130">
        <v>2427</v>
      </c>
      <c r="BB117" s="47" t="s">
        <v>83</v>
      </c>
      <c r="BC117" s="47" t="s">
        <v>83</v>
      </c>
      <c r="BD117" s="47">
        <v>0.18386363636363637</v>
      </c>
      <c r="BE117" s="95">
        <v>10473</v>
      </c>
      <c r="BF117" s="121">
        <f t="shared" si="11"/>
        <v>0.39670454545454548</v>
      </c>
      <c r="BG117" s="74"/>
      <c r="BH117" s="46"/>
      <c r="BI117" s="46"/>
      <c r="BJ117" s="46"/>
      <c r="BK117" s="75"/>
      <c r="BL117" s="44"/>
      <c r="BM117" s="65"/>
      <c r="BN117" s="65"/>
      <c r="BO117" s="65"/>
      <c r="BQ117" s="150"/>
    </row>
    <row r="118" spans="1:69" s="4" customFormat="1" ht="35.25" hidden="1" customHeight="1">
      <c r="A118" s="43">
        <v>88</v>
      </c>
      <c r="B118" s="181" t="s">
        <v>997</v>
      </c>
      <c r="C118" s="44" t="s">
        <v>209</v>
      </c>
      <c r="D118" s="45" t="s">
        <v>998</v>
      </c>
      <c r="E118" s="44" t="s">
        <v>1071</v>
      </c>
      <c r="F118" s="44" t="s">
        <v>1072</v>
      </c>
      <c r="G118" s="44" t="s">
        <v>1073</v>
      </c>
      <c r="H118" s="44" t="s">
        <v>65</v>
      </c>
      <c r="I118" s="44" t="s">
        <v>66</v>
      </c>
      <c r="J118" s="44" t="s">
        <v>211</v>
      </c>
      <c r="K118" s="44" t="s">
        <v>567</v>
      </c>
      <c r="L118" s="44" t="s">
        <v>1082</v>
      </c>
      <c r="M118" s="90">
        <v>0</v>
      </c>
      <c r="N118" s="46" t="s">
        <v>1064</v>
      </c>
      <c r="O118" s="44" t="s">
        <v>1083</v>
      </c>
      <c r="P118" s="44" t="s">
        <v>72</v>
      </c>
      <c r="Q118" s="44" t="s">
        <v>1084</v>
      </c>
      <c r="R118" s="44" t="s">
        <v>138</v>
      </c>
      <c r="S118" s="46" t="s">
        <v>75</v>
      </c>
      <c r="T118" s="44" t="s">
        <v>76</v>
      </c>
      <c r="U118" s="90">
        <v>0</v>
      </c>
      <c r="V118" s="90">
        <v>40</v>
      </c>
      <c r="W118" s="90">
        <v>40</v>
      </c>
      <c r="X118" s="90">
        <v>40</v>
      </c>
      <c r="Y118" s="188">
        <v>40</v>
      </c>
      <c r="Z118" s="152">
        <v>11</v>
      </c>
      <c r="AA118" s="184" t="s">
        <v>1085</v>
      </c>
      <c r="AB118" s="156" t="s">
        <v>1086</v>
      </c>
      <c r="AC118" s="45" t="s">
        <v>1007</v>
      </c>
      <c r="AD118" s="44" t="s">
        <v>1087</v>
      </c>
      <c r="AE118" s="45">
        <v>16</v>
      </c>
      <c r="AF118" s="68">
        <v>0.4</v>
      </c>
      <c r="AG118" s="54" t="s">
        <v>1088</v>
      </c>
      <c r="AH118" s="54" t="s">
        <v>1007</v>
      </c>
      <c r="AI118" s="54" t="s">
        <v>1089</v>
      </c>
      <c r="AJ118" s="167"/>
      <c r="AK118" s="164"/>
      <c r="AL118" s="173"/>
      <c r="AM118" s="167"/>
      <c r="AN118" s="44"/>
      <c r="AO118" s="44"/>
      <c r="AP118" s="70"/>
      <c r="AQ118" s="54"/>
      <c r="AR118" s="167"/>
      <c r="AS118" s="54"/>
      <c r="AT118" s="45">
        <f>11+16</f>
        <v>27</v>
      </c>
      <c r="AU118" s="105">
        <f>+AT118/X118*100%</f>
        <v>0.67500000000000004</v>
      </c>
      <c r="AV118" s="55" t="s">
        <v>82</v>
      </c>
      <c r="AW118" s="55" t="s">
        <v>82</v>
      </c>
      <c r="AX118" s="56" t="s">
        <v>83</v>
      </c>
      <c r="AY118" s="130" t="s">
        <v>83</v>
      </c>
      <c r="AZ118" s="301">
        <v>40</v>
      </c>
      <c r="BA118" s="301">
        <v>82</v>
      </c>
      <c r="BB118" s="47" t="s">
        <v>83</v>
      </c>
      <c r="BC118" s="47">
        <f>80%+20%</f>
        <v>1</v>
      </c>
      <c r="BD118" s="59">
        <v>1</v>
      </c>
      <c r="BE118" s="169">
        <f>149/3</f>
        <v>49.666666666666664</v>
      </c>
      <c r="BF118" s="121">
        <f t="shared" si="11"/>
        <v>1.2416666666666667</v>
      </c>
      <c r="BG118" s="74"/>
      <c r="BH118" s="46"/>
      <c r="BI118" s="46"/>
      <c r="BJ118" s="46"/>
      <c r="BK118" s="75"/>
      <c r="BL118" s="44"/>
      <c r="BM118" s="65"/>
      <c r="BN118" s="65"/>
      <c r="BO118" s="302" t="s">
        <v>1090</v>
      </c>
      <c r="BQ118" s="150"/>
    </row>
    <row r="119" spans="1:69" s="4" customFormat="1" ht="35.25" hidden="1" customHeight="1">
      <c r="A119" s="43">
        <v>89</v>
      </c>
      <c r="B119" s="181" t="s">
        <v>997</v>
      </c>
      <c r="C119" s="44" t="s">
        <v>209</v>
      </c>
      <c r="D119" s="45" t="s">
        <v>998</v>
      </c>
      <c r="E119" s="44" t="s">
        <v>85</v>
      </c>
      <c r="F119" s="44" t="s">
        <v>181</v>
      </c>
      <c r="G119" s="44" t="s">
        <v>182</v>
      </c>
      <c r="H119" s="44" t="s">
        <v>1001</v>
      </c>
      <c r="I119" s="44" t="s">
        <v>66</v>
      </c>
      <c r="J119" s="44" t="s">
        <v>211</v>
      </c>
      <c r="K119" s="44" t="s">
        <v>125</v>
      </c>
      <c r="L119" s="44" t="s">
        <v>1091</v>
      </c>
      <c r="M119" s="90">
        <v>1</v>
      </c>
      <c r="N119" s="46" t="s">
        <v>1092</v>
      </c>
      <c r="O119" s="44" t="s">
        <v>1093</v>
      </c>
      <c r="P119" s="44" t="s">
        <v>105</v>
      </c>
      <c r="Q119" s="44" t="s">
        <v>1094</v>
      </c>
      <c r="R119" s="44" t="s">
        <v>138</v>
      </c>
      <c r="S119" s="46" t="s">
        <v>139</v>
      </c>
      <c r="T119" s="44" t="s">
        <v>108</v>
      </c>
      <c r="U119" s="90">
        <v>1</v>
      </c>
      <c r="V119" s="90">
        <v>1</v>
      </c>
      <c r="W119" s="90">
        <v>1</v>
      </c>
      <c r="X119" s="90">
        <v>1</v>
      </c>
      <c r="Y119" s="43">
        <v>4</v>
      </c>
      <c r="Z119" s="125">
        <v>1</v>
      </c>
      <c r="AA119" s="184">
        <v>1</v>
      </c>
      <c r="AB119" s="156" t="s">
        <v>1095</v>
      </c>
      <c r="AC119" s="45" t="s">
        <v>1007</v>
      </c>
      <c r="AD119" s="45" t="s">
        <v>1096</v>
      </c>
      <c r="AE119" s="45">
        <v>0</v>
      </c>
      <c r="AF119" s="68">
        <v>0</v>
      </c>
      <c r="AG119" s="54" t="s">
        <v>1097</v>
      </c>
      <c r="AH119" s="54" t="s">
        <v>1007</v>
      </c>
      <c r="AI119" s="45" t="s">
        <v>1098</v>
      </c>
      <c r="AJ119" s="167"/>
      <c r="AK119" s="167"/>
      <c r="AL119" s="173"/>
      <c r="AM119" s="167"/>
      <c r="AN119" s="54"/>
      <c r="AO119" s="44"/>
      <c r="AP119" s="54"/>
      <c r="AQ119" s="54"/>
      <c r="AR119" s="167"/>
      <c r="AS119" s="45"/>
      <c r="AT119" s="45">
        <v>1</v>
      </c>
      <c r="AU119" s="68">
        <v>1</v>
      </c>
      <c r="AV119" s="55" t="s">
        <v>82</v>
      </c>
      <c r="AW119" s="55" t="s">
        <v>82</v>
      </c>
      <c r="AX119" s="56" t="s">
        <v>83</v>
      </c>
      <c r="AY119" s="130">
        <v>1</v>
      </c>
      <c r="AZ119" s="301">
        <v>1</v>
      </c>
      <c r="BA119" s="301">
        <v>1</v>
      </c>
      <c r="BB119" s="47">
        <v>1</v>
      </c>
      <c r="BC119" s="47">
        <v>1</v>
      </c>
      <c r="BD119" s="47">
        <v>1</v>
      </c>
      <c r="BE119" s="95">
        <v>4</v>
      </c>
      <c r="BF119" s="121">
        <f t="shared" si="11"/>
        <v>1</v>
      </c>
      <c r="BG119" s="74"/>
      <c r="BH119" s="46"/>
      <c r="BI119" s="46"/>
      <c r="BJ119" s="46"/>
      <c r="BK119" s="75"/>
      <c r="BL119" s="44"/>
      <c r="BM119" s="65"/>
      <c r="BN119" s="65"/>
      <c r="BO119" s="65"/>
      <c r="BQ119" s="150"/>
    </row>
    <row r="120" spans="1:69" s="4" customFormat="1" ht="35.25" hidden="1" customHeight="1">
      <c r="A120" s="43">
        <v>90</v>
      </c>
      <c r="B120" s="181" t="s">
        <v>997</v>
      </c>
      <c r="C120" s="44" t="s">
        <v>209</v>
      </c>
      <c r="D120" s="45" t="s">
        <v>998</v>
      </c>
      <c r="E120" s="44" t="s">
        <v>903</v>
      </c>
      <c r="F120" s="44" t="s">
        <v>1099</v>
      </c>
      <c r="G120" s="44" t="s">
        <v>1100</v>
      </c>
      <c r="H120" s="44" t="s">
        <v>1001</v>
      </c>
      <c r="I120" s="44" t="s">
        <v>66</v>
      </c>
      <c r="J120" s="44" t="s">
        <v>211</v>
      </c>
      <c r="K120" s="44" t="s">
        <v>125</v>
      </c>
      <c r="L120" s="44" t="s">
        <v>1101</v>
      </c>
      <c r="M120" s="90">
        <v>1</v>
      </c>
      <c r="N120" s="46" t="s">
        <v>1102</v>
      </c>
      <c r="O120" s="44" t="s">
        <v>1103</v>
      </c>
      <c r="P120" s="44" t="s">
        <v>72</v>
      </c>
      <c r="Q120" s="44" t="s">
        <v>1094</v>
      </c>
      <c r="R120" s="44" t="s">
        <v>138</v>
      </c>
      <c r="S120" s="46" t="s">
        <v>139</v>
      </c>
      <c r="T120" s="44" t="s">
        <v>108</v>
      </c>
      <c r="U120" s="90">
        <v>1</v>
      </c>
      <c r="V120" s="90">
        <v>1</v>
      </c>
      <c r="W120" s="90">
        <v>1</v>
      </c>
      <c r="X120" s="90">
        <v>1</v>
      </c>
      <c r="Y120" s="43">
        <v>4</v>
      </c>
      <c r="Z120" s="125">
        <f>1/4</f>
        <v>0.25</v>
      </c>
      <c r="AA120" s="184">
        <v>0.25</v>
      </c>
      <c r="AB120" s="156" t="s">
        <v>1104</v>
      </c>
      <c r="AC120" s="45" t="s">
        <v>1007</v>
      </c>
      <c r="AD120" s="45" t="s">
        <v>1105</v>
      </c>
      <c r="AE120" s="45">
        <v>0.75</v>
      </c>
      <c r="AF120" s="68">
        <v>0.75</v>
      </c>
      <c r="AG120" s="54" t="s">
        <v>1106</v>
      </c>
      <c r="AH120" s="54" t="s">
        <v>1007</v>
      </c>
      <c r="AI120" s="54" t="s">
        <v>1107</v>
      </c>
      <c r="AJ120" s="167"/>
      <c r="AK120" s="164"/>
      <c r="AL120" s="173"/>
      <c r="AM120" s="167"/>
      <c r="AN120" s="44"/>
      <c r="AO120" s="44"/>
      <c r="AP120" s="54"/>
      <c r="AQ120" s="54"/>
      <c r="AR120" s="167"/>
      <c r="AS120" s="54"/>
      <c r="AT120" s="45">
        <v>1</v>
      </c>
      <c r="AU120" s="68">
        <v>1</v>
      </c>
      <c r="AV120" s="55" t="s">
        <v>82</v>
      </c>
      <c r="AW120" s="55" t="s">
        <v>82</v>
      </c>
      <c r="AX120" s="56" t="s">
        <v>83</v>
      </c>
      <c r="AY120" s="130">
        <v>1</v>
      </c>
      <c r="AZ120" s="130">
        <v>1</v>
      </c>
      <c r="BA120" s="130">
        <v>1</v>
      </c>
      <c r="BB120" s="47">
        <v>1</v>
      </c>
      <c r="BC120" s="47">
        <v>1</v>
      </c>
      <c r="BD120" s="47">
        <v>1</v>
      </c>
      <c r="BE120" s="95">
        <v>4</v>
      </c>
      <c r="BF120" s="121">
        <f t="shared" si="11"/>
        <v>1</v>
      </c>
      <c r="BG120" s="74"/>
      <c r="BH120" s="46"/>
      <c r="BI120" s="46"/>
      <c r="BJ120" s="46"/>
      <c r="BK120" s="75"/>
      <c r="BL120" s="44"/>
      <c r="BM120" s="65"/>
      <c r="BN120" s="65"/>
      <c r="BO120" s="65"/>
      <c r="BQ120" s="150"/>
    </row>
    <row r="121" spans="1:69" s="4" customFormat="1" ht="35.25" hidden="1" customHeight="1">
      <c r="A121" s="43">
        <v>91</v>
      </c>
      <c r="B121" s="181" t="s">
        <v>997</v>
      </c>
      <c r="C121" s="44" t="s">
        <v>209</v>
      </c>
      <c r="D121" s="45" t="s">
        <v>998</v>
      </c>
      <c r="E121" s="44" t="s">
        <v>85</v>
      </c>
      <c r="F121" s="44" t="s">
        <v>181</v>
      </c>
      <c r="G121" s="44" t="s">
        <v>182</v>
      </c>
      <c r="H121" s="44" t="s">
        <v>1001</v>
      </c>
      <c r="I121" s="44" t="s">
        <v>66</v>
      </c>
      <c r="J121" s="44" t="s">
        <v>211</v>
      </c>
      <c r="K121" s="44" t="s">
        <v>125</v>
      </c>
      <c r="L121" s="44" t="s">
        <v>1108</v>
      </c>
      <c r="M121" s="90">
        <v>0</v>
      </c>
      <c r="N121" s="303" t="s">
        <v>1109</v>
      </c>
      <c r="O121" s="44" t="s">
        <v>1110</v>
      </c>
      <c r="P121" s="44" t="s">
        <v>105</v>
      </c>
      <c r="Q121" s="44" t="s">
        <v>1111</v>
      </c>
      <c r="R121" s="44" t="s">
        <v>138</v>
      </c>
      <c r="S121" s="46" t="s">
        <v>139</v>
      </c>
      <c r="T121" s="44" t="s">
        <v>76</v>
      </c>
      <c r="U121" s="90">
        <v>0</v>
      </c>
      <c r="V121" s="90">
        <v>2</v>
      </c>
      <c r="W121" s="90">
        <v>1</v>
      </c>
      <c r="X121" s="90">
        <v>0</v>
      </c>
      <c r="Y121" s="43">
        <f>+U121+V121+W121+X121</f>
        <v>3</v>
      </c>
      <c r="Z121" s="152">
        <v>0</v>
      </c>
      <c r="AA121" s="184">
        <v>0</v>
      </c>
      <c r="AB121" s="156" t="s">
        <v>1112</v>
      </c>
      <c r="AC121" s="45" t="s">
        <v>1007</v>
      </c>
      <c r="AD121" s="45" t="s">
        <v>1031</v>
      </c>
      <c r="AE121" s="152">
        <v>0</v>
      </c>
      <c r="AF121" s="68">
        <v>0</v>
      </c>
      <c r="AG121" s="54" t="s">
        <v>1113</v>
      </c>
      <c r="AH121" s="54" t="s">
        <v>1007</v>
      </c>
      <c r="AI121" s="54" t="s">
        <v>1114</v>
      </c>
      <c r="AJ121" s="167"/>
      <c r="AK121" s="167"/>
      <c r="AL121" s="173"/>
      <c r="AM121" s="167"/>
      <c r="AN121" s="44"/>
      <c r="AO121" s="44"/>
      <c r="AP121" s="54"/>
      <c r="AQ121" s="54"/>
      <c r="AR121" s="167"/>
      <c r="AS121" s="54"/>
      <c r="AT121" s="45">
        <v>0</v>
      </c>
      <c r="AU121" s="68">
        <v>0</v>
      </c>
      <c r="AV121" s="45">
        <v>2.25</v>
      </c>
      <c r="AW121" s="45">
        <v>0</v>
      </c>
      <c r="AX121" s="56">
        <f t="shared" si="10"/>
        <v>0</v>
      </c>
      <c r="AY121" s="130" t="s">
        <v>83</v>
      </c>
      <c r="AZ121" s="130">
        <v>0.5</v>
      </c>
      <c r="BA121" s="130">
        <v>0.25</v>
      </c>
      <c r="BB121" s="47" t="s">
        <v>83</v>
      </c>
      <c r="BC121" s="47">
        <v>0.25</v>
      </c>
      <c r="BD121" s="47">
        <v>0.25</v>
      </c>
      <c r="BE121" s="285">
        <v>0.75</v>
      </c>
      <c r="BF121" s="121">
        <f t="shared" si="11"/>
        <v>0.25</v>
      </c>
      <c r="BG121" s="74"/>
      <c r="BH121" s="46"/>
      <c r="BI121" s="46"/>
      <c r="BJ121" s="46"/>
      <c r="BK121" s="75"/>
      <c r="BL121" s="44"/>
      <c r="BM121" s="65"/>
      <c r="BN121" s="65"/>
      <c r="BO121" s="65"/>
      <c r="BQ121" s="150"/>
    </row>
    <row r="122" spans="1:69" s="4" customFormat="1" ht="35.25" hidden="1" customHeight="1">
      <c r="A122" s="43">
        <v>92</v>
      </c>
      <c r="B122" s="181" t="s">
        <v>997</v>
      </c>
      <c r="C122" s="44" t="s">
        <v>209</v>
      </c>
      <c r="D122" s="45" t="s">
        <v>998</v>
      </c>
      <c r="E122" s="44" t="s">
        <v>903</v>
      </c>
      <c r="F122" s="44" t="s">
        <v>1115</v>
      </c>
      <c r="G122" s="44" t="s">
        <v>1116</v>
      </c>
      <c r="H122" s="44" t="s">
        <v>1117</v>
      </c>
      <c r="I122" s="44" t="s">
        <v>557</v>
      </c>
      <c r="J122" s="44" t="s">
        <v>558</v>
      </c>
      <c r="K122" s="44" t="s">
        <v>125</v>
      </c>
      <c r="L122" s="44" t="s">
        <v>1118</v>
      </c>
      <c r="M122" s="90">
        <v>0</v>
      </c>
      <c r="N122" s="46" t="s">
        <v>1119</v>
      </c>
      <c r="O122" s="44" t="s">
        <v>1120</v>
      </c>
      <c r="P122" s="44" t="s">
        <v>105</v>
      </c>
      <c r="Q122" s="44" t="s">
        <v>1121</v>
      </c>
      <c r="R122" s="44" t="s">
        <v>138</v>
      </c>
      <c r="S122" s="46" t="s">
        <v>139</v>
      </c>
      <c r="T122" s="44" t="s">
        <v>108</v>
      </c>
      <c r="U122" s="90">
        <v>0</v>
      </c>
      <c r="V122" s="90">
        <v>0</v>
      </c>
      <c r="W122" s="90">
        <v>0.5</v>
      </c>
      <c r="X122" s="90">
        <v>0.5</v>
      </c>
      <c r="Y122" s="91">
        <v>1</v>
      </c>
      <c r="Z122" s="166">
        <v>0.25</v>
      </c>
      <c r="AA122" s="184">
        <v>0.5</v>
      </c>
      <c r="AB122" s="45" t="s">
        <v>1122</v>
      </c>
      <c r="AC122" s="45" t="s">
        <v>1007</v>
      </c>
      <c r="AD122" s="45" t="s">
        <v>1123</v>
      </c>
      <c r="AE122" s="152">
        <v>0.1</v>
      </c>
      <c r="AF122" s="68">
        <v>0.1</v>
      </c>
      <c r="AG122" s="54" t="s">
        <v>1124</v>
      </c>
      <c r="AH122" s="54" t="s">
        <v>1007</v>
      </c>
      <c r="AI122" s="54" t="s">
        <v>1125</v>
      </c>
      <c r="AJ122" s="244"/>
      <c r="AK122" s="164"/>
      <c r="AL122" s="173"/>
      <c r="AM122" s="167"/>
      <c r="AN122" s="44"/>
      <c r="AO122" s="44"/>
      <c r="AP122" s="54"/>
      <c r="AQ122" s="54"/>
      <c r="AR122" s="167"/>
      <c r="AS122" s="54"/>
      <c r="AT122" s="45">
        <v>0.35</v>
      </c>
      <c r="AU122" s="68">
        <v>0.35</v>
      </c>
      <c r="AV122" s="55" t="s">
        <v>82</v>
      </c>
      <c r="AW122" s="55" t="s">
        <v>82</v>
      </c>
      <c r="AX122" s="56" t="s">
        <v>83</v>
      </c>
      <c r="AY122" s="130" t="s">
        <v>83</v>
      </c>
      <c r="AZ122" s="130" t="s">
        <v>83</v>
      </c>
      <c r="BA122" s="130">
        <v>0.5</v>
      </c>
      <c r="BB122" s="47" t="s">
        <v>83</v>
      </c>
      <c r="BC122" s="47" t="s">
        <v>83</v>
      </c>
      <c r="BD122" s="47">
        <v>1</v>
      </c>
      <c r="BE122" s="95">
        <v>0.85</v>
      </c>
      <c r="BF122" s="121">
        <f t="shared" si="11"/>
        <v>0.85</v>
      </c>
      <c r="BG122" s="74"/>
      <c r="BH122" s="46"/>
      <c r="BI122" s="46"/>
      <c r="BJ122" s="46"/>
      <c r="BK122" s="75"/>
      <c r="BL122" s="44"/>
      <c r="BM122" s="65"/>
      <c r="BN122" s="65"/>
      <c r="BO122" s="65"/>
      <c r="BQ122" s="150"/>
    </row>
    <row r="123" spans="1:69" s="4" customFormat="1" ht="35.25" hidden="1" customHeight="1">
      <c r="A123" s="43">
        <v>93</v>
      </c>
      <c r="B123" s="181" t="s">
        <v>1126</v>
      </c>
      <c r="C123" s="44" t="s">
        <v>122</v>
      </c>
      <c r="D123" s="45" t="s">
        <v>1127</v>
      </c>
      <c r="E123" s="44" t="s">
        <v>85</v>
      </c>
      <c r="F123" s="44" t="s">
        <v>63</v>
      </c>
      <c r="G123" s="44" t="s">
        <v>64</v>
      </c>
      <c r="H123" s="44" t="s">
        <v>65</v>
      </c>
      <c r="I123" s="44" t="s">
        <v>66</v>
      </c>
      <c r="J123" s="44" t="s">
        <v>172</v>
      </c>
      <c r="K123" s="44" t="s">
        <v>790</v>
      </c>
      <c r="L123" s="44" t="s">
        <v>1128</v>
      </c>
      <c r="M123" s="47">
        <v>0</v>
      </c>
      <c r="N123" s="46" t="s">
        <v>1129</v>
      </c>
      <c r="O123" s="44" t="s">
        <v>1130</v>
      </c>
      <c r="P123" s="44" t="s">
        <v>105</v>
      </c>
      <c r="Q123" s="44" t="s">
        <v>1131</v>
      </c>
      <c r="R123" s="44" t="s">
        <v>74</v>
      </c>
      <c r="S123" s="46" t="s">
        <v>107</v>
      </c>
      <c r="T123" s="44" t="s">
        <v>76</v>
      </c>
      <c r="U123" s="47">
        <v>1</v>
      </c>
      <c r="V123" s="47">
        <v>1</v>
      </c>
      <c r="W123" s="47">
        <v>1</v>
      </c>
      <c r="X123" s="47">
        <v>1</v>
      </c>
      <c r="Y123" s="48">
        <v>1</v>
      </c>
      <c r="Z123" s="119">
        <v>0.24249999999999999</v>
      </c>
      <c r="AA123" s="184">
        <f>+Z123/X123</f>
        <v>0.24249999999999999</v>
      </c>
      <c r="AB123" s="156" t="s">
        <v>1132</v>
      </c>
      <c r="AC123" s="45" t="s">
        <v>1133</v>
      </c>
      <c r="AD123" s="44" t="s">
        <v>1134</v>
      </c>
      <c r="AE123" s="116">
        <v>0.22650000000000001</v>
      </c>
      <c r="AF123" s="116">
        <f>+AE123/X123</f>
        <v>0.22650000000000001</v>
      </c>
      <c r="AG123" s="54" t="s">
        <v>1135</v>
      </c>
      <c r="AH123" s="54" t="s">
        <v>1133</v>
      </c>
      <c r="AI123" s="44" t="s">
        <v>1136</v>
      </c>
      <c r="AJ123" s="68"/>
      <c r="AK123" s="68"/>
      <c r="AL123" s="54"/>
      <c r="AM123" s="44"/>
      <c r="AN123" s="44"/>
      <c r="AO123" s="70"/>
      <c r="AP123" s="70"/>
      <c r="AQ123" s="54"/>
      <c r="AR123" s="44"/>
      <c r="AS123" s="44"/>
      <c r="AT123" s="68">
        <f>24.25%+AE123</f>
        <v>0.46899999999999997</v>
      </c>
      <c r="AU123" s="68">
        <f>+AT123/X123</f>
        <v>0.46899999999999997</v>
      </c>
      <c r="AV123" s="45">
        <v>5.76</v>
      </c>
      <c r="AW123" s="45">
        <v>3.35</v>
      </c>
      <c r="AX123" s="56">
        <f t="shared" si="10"/>
        <v>0.58159722222222221</v>
      </c>
      <c r="AY123" s="106">
        <v>0.25</v>
      </c>
      <c r="AZ123" s="47">
        <v>1</v>
      </c>
      <c r="BA123" s="47">
        <v>1</v>
      </c>
      <c r="BB123" s="47">
        <v>0.25</v>
      </c>
      <c r="BC123" s="47">
        <v>1</v>
      </c>
      <c r="BD123" s="47">
        <v>1</v>
      </c>
      <c r="BE123" s="88">
        <v>1</v>
      </c>
      <c r="BF123" s="121">
        <f t="shared" si="11"/>
        <v>1</v>
      </c>
      <c r="BG123" s="74"/>
      <c r="BH123" s="46"/>
      <c r="BI123" s="46"/>
      <c r="BJ123" s="46"/>
      <c r="BK123" s="75"/>
      <c r="BL123" s="44"/>
      <c r="BM123" s="65"/>
      <c r="BN123" s="65"/>
      <c r="BO123" s="222"/>
      <c r="BQ123" s="150"/>
    </row>
    <row r="124" spans="1:69" s="4" customFormat="1" ht="35.25" hidden="1" customHeight="1">
      <c r="A124" s="43">
        <v>57</v>
      </c>
      <c r="B124" s="181" t="s">
        <v>670</v>
      </c>
      <c r="C124" s="44" t="s">
        <v>60</v>
      </c>
      <c r="D124" s="45" t="s">
        <v>671</v>
      </c>
      <c r="E124" s="44" t="s">
        <v>85</v>
      </c>
      <c r="F124" s="44" t="s">
        <v>63</v>
      </c>
      <c r="G124" s="44" t="s">
        <v>64</v>
      </c>
      <c r="H124" s="44" t="s">
        <v>65</v>
      </c>
      <c r="I124" s="44" t="s">
        <v>557</v>
      </c>
      <c r="J124" s="44" t="s">
        <v>558</v>
      </c>
      <c r="K124" s="44" t="s">
        <v>248</v>
      </c>
      <c r="L124" s="44" t="s">
        <v>1137</v>
      </c>
      <c r="M124" s="90">
        <v>0</v>
      </c>
      <c r="N124" s="46" t="s">
        <v>1138</v>
      </c>
      <c r="O124" s="44" t="s">
        <v>1139</v>
      </c>
      <c r="P124" s="44" t="s">
        <v>105</v>
      </c>
      <c r="Q124" s="44" t="s">
        <v>1140</v>
      </c>
      <c r="R124" s="44" t="s">
        <v>138</v>
      </c>
      <c r="S124" s="46" t="s">
        <v>75</v>
      </c>
      <c r="T124" s="44" t="s">
        <v>108</v>
      </c>
      <c r="U124" s="90">
        <v>0</v>
      </c>
      <c r="V124" s="90">
        <v>1</v>
      </c>
      <c r="W124" s="90">
        <v>0</v>
      </c>
      <c r="X124" s="90">
        <v>0</v>
      </c>
      <c r="Y124" s="304">
        <v>1</v>
      </c>
      <c r="Z124" s="152" t="s">
        <v>135</v>
      </c>
      <c r="AA124" s="184" t="s">
        <v>135</v>
      </c>
      <c r="AB124" s="208" t="s">
        <v>1141</v>
      </c>
      <c r="AC124" s="45" t="s">
        <v>677</v>
      </c>
      <c r="AD124" s="208" t="s">
        <v>1142</v>
      </c>
      <c r="AE124" s="184" t="s">
        <v>135</v>
      </c>
      <c r="AF124" s="184" t="s">
        <v>135</v>
      </c>
      <c r="AG124" s="208" t="s">
        <v>1143</v>
      </c>
      <c r="AH124" s="45" t="s">
        <v>680</v>
      </c>
      <c r="AI124" s="44" t="s">
        <v>1144</v>
      </c>
      <c r="AJ124" s="45"/>
      <c r="AK124" s="68"/>
      <c r="AL124" s="54"/>
      <c r="AM124" s="54"/>
      <c r="AN124" s="44"/>
      <c r="AO124" s="45"/>
      <c r="AP124" s="45"/>
      <c r="AQ124" s="54"/>
      <c r="AR124" s="44"/>
      <c r="AS124" s="44"/>
      <c r="AT124" s="68" t="s">
        <v>135</v>
      </c>
      <c r="AU124" s="68" t="s">
        <v>135</v>
      </c>
      <c r="AV124" s="55" t="s">
        <v>82</v>
      </c>
      <c r="AW124" s="55" t="s">
        <v>82</v>
      </c>
      <c r="AX124" s="56" t="s">
        <v>83</v>
      </c>
      <c r="AY124" s="189" t="s">
        <v>83</v>
      </c>
      <c r="AZ124" s="130">
        <v>1</v>
      </c>
      <c r="BA124" s="189" t="s">
        <v>83</v>
      </c>
      <c r="BB124" s="189" t="s">
        <v>83</v>
      </c>
      <c r="BC124" s="68">
        <f>AZ124/V124</f>
        <v>1</v>
      </c>
      <c r="BD124" s="189" t="s">
        <v>83</v>
      </c>
      <c r="BE124" s="95">
        <v>1</v>
      </c>
      <c r="BF124" s="121">
        <f t="shared" si="11"/>
        <v>1</v>
      </c>
      <c r="BG124" s="74"/>
      <c r="BH124" s="46"/>
      <c r="BI124" s="46"/>
      <c r="BJ124" s="46"/>
      <c r="BK124" s="75"/>
      <c r="BL124" s="44"/>
      <c r="BM124" s="65"/>
      <c r="BN124" s="230"/>
      <c r="BO124" s="231"/>
      <c r="BP124" s="344" t="s">
        <v>684</v>
      </c>
      <c r="BQ124" s="150"/>
    </row>
    <row r="125" spans="1:69" s="4" customFormat="1" ht="35.25" hidden="1" customHeight="1">
      <c r="A125" s="43">
        <v>94</v>
      </c>
      <c r="B125" s="181" t="s">
        <v>1145</v>
      </c>
      <c r="C125" s="44" t="s">
        <v>60</v>
      </c>
      <c r="D125" s="45" t="s">
        <v>1146</v>
      </c>
      <c r="E125" s="44" t="s">
        <v>85</v>
      </c>
      <c r="F125" s="44" t="s">
        <v>63</v>
      </c>
      <c r="G125" s="44" t="s">
        <v>64</v>
      </c>
      <c r="H125" s="44" t="s">
        <v>65</v>
      </c>
      <c r="I125" s="44" t="s">
        <v>66</v>
      </c>
      <c r="J125" s="44" t="s">
        <v>86</v>
      </c>
      <c r="K125" s="44" t="s">
        <v>567</v>
      </c>
      <c r="L125" s="44" t="s">
        <v>1147</v>
      </c>
      <c r="M125" s="68">
        <v>0</v>
      </c>
      <c r="N125" s="46" t="s">
        <v>1148</v>
      </c>
      <c r="O125" s="44" t="s">
        <v>1149</v>
      </c>
      <c r="P125" s="44" t="s">
        <v>72</v>
      </c>
      <c r="Q125" s="44" t="s">
        <v>1150</v>
      </c>
      <c r="R125" s="44" t="s">
        <v>74</v>
      </c>
      <c r="S125" s="45" t="s">
        <v>139</v>
      </c>
      <c r="T125" s="44" t="s">
        <v>108</v>
      </c>
      <c r="U125" s="90">
        <v>0</v>
      </c>
      <c r="V125" s="47">
        <v>0.2</v>
      </c>
      <c r="W125" s="47">
        <v>0.4</v>
      </c>
      <c r="X125" s="47">
        <v>0.4</v>
      </c>
      <c r="Y125" s="48">
        <f>+U125+V125+W125+X125</f>
        <v>1</v>
      </c>
      <c r="Z125" s="184">
        <v>0.1</v>
      </c>
      <c r="AA125" s="184">
        <v>0.25</v>
      </c>
      <c r="AB125" s="156" t="s">
        <v>1151</v>
      </c>
      <c r="AC125" s="156" t="s">
        <v>1152</v>
      </c>
      <c r="AD125" s="44" t="s">
        <v>1153</v>
      </c>
      <c r="AE125" s="68">
        <v>0.15</v>
      </c>
      <c r="AF125" s="68">
        <v>0.375</v>
      </c>
      <c r="AG125" s="68" t="s">
        <v>1154</v>
      </c>
      <c r="AH125" s="54" t="s">
        <v>1155</v>
      </c>
      <c r="AI125" s="44" t="s">
        <v>1156</v>
      </c>
      <c r="AJ125" s="68"/>
      <c r="AK125" s="68"/>
      <c r="AL125" s="54"/>
      <c r="AM125" s="44"/>
      <c r="AN125" s="44"/>
      <c r="AO125" s="68"/>
      <c r="AP125" s="68"/>
      <c r="AQ125" s="54"/>
      <c r="AR125" s="44"/>
      <c r="AS125" s="44"/>
      <c r="AT125" s="68">
        <v>0.25</v>
      </c>
      <c r="AU125" s="68">
        <f>+AT125/X125</f>
        <v>0.625</v>
      </c>
      <c r="AV125" s="55" t="s">
        <v>82</v>
      </c>
      <c r="AW125" s="55" t="s">
        <v>82</v>
      </c>
      <c r="AX125" s="56" t="s">
        <v>83</v>
      </c>
      <c r="AY125" s="130" t="s">
        <v>83</v>
      </c>
      <c r="AZ125" s="68">
        <v>0.2</v>
      </c>
      <c r="BA125" s="68">
        <v>0.4</v>
      </c>
      <c r="BB125" s="47"/>
      <c r="BC125" s="68">
        <f>AZ125/V125</f>
        <v>1</v>
      </c>
      <c r="BD125" s="68">
        <f>BA125/W125</f>
        <v>1</v>
      </c>
      <c r="BE125" s="88">
        <v>0.85</v>
      </c>
      <c r="BF125" s="121">
        <f t="shared" si="11"/>
        <v>0.85</v>
      </c>
      <c r="BG125" s="74"/>
      <c r="BH125" s="46"/>
      <c r="BI125" s="46"/>
      <c r="BJ125" s="46"/>
      <c r="BK125" s="75"/>
      <c r="BL125" s="44" t="s">
        <v>1157</v>
      </c>
      <c r="BM125" s="65"/>
      <c r="BN125" s="65"/>
      <c r="BO125" s="305"/>
      <c r="BQ125" s="150"/>
    </row>
    <row r="126" spans="1:69" s="4" customFormat="1" ht="35.25" hidden="1" customHeight="1">
      <c r="A126" s="43">
        <v>95</v>
      </c>
      <c r="B126" s="181" t="s">
        <v>1158</v>
      </c>
      <c r="C126" s="44" t="s">
        <v>153</v>
      </c>
      <c r="D126" s="45" t="s">
        <v>1159</v>
      </c>
      <c r="E126" s="44" t="s">
        <v>85</v>
      </c>
      <c r="F126" s="44" t="s">
        <v>181</v>
      </c>
      <c r="G126" s="44" t="s">
        <v>182</v>
      </c>
      <c r="H126" s="44" t="s">
        <v>65</v>
      </c>
      <c r="I126" s="44" t="s">
        <v>1160</v>
      </c>
      <c r="J126" s="46" t="s">
        <v>1161</v>
      </c>
      <c r="K126" s="44" t="s">
        <v>567</v>
      </c>
      <c r="L126" s="44" t="s">
        <v>1162</v>
      </c>
      <c r="M126" s="45">
        <v>0</v>
      </c>
      <c r="N126" s="46" t="s">
        <v>1163</v>
      </c>
      <c r="O126" s="44" t="s">
        <v>1164</v>
      </c>
      <c r="P126" s="44" t="s">
        <v>72</v>
      </c>
      <c r="Q126" s="44" t="s">
        <v>1165</v>
      </c>
      <c r="R126" s="44" t="s">
        <v>138</v>
      </c>
      <c r="S126" s="45" t="s">
        <v>139</v>
      </c>
      <c r="T126" s="44" t="s">
        <v>108</v>
      </c>
      <c r="U126" s="90">
        <v>0</v>
      </c>
      <c r="V126" s="90">
        <v>0</v>
      </c>
      <c r="W126" s="90">
        <v>1</v>
      </c>
      <c r="X126" s="90">
        <v>1</v>
      </c>
      <c r="Y126" s="91">
        <v>2</v>
      </c>
      <c r="Z126" s="152" t="s">
        <v>1166</v>
      </c>
      <c r="AA126" s="184">
        <v>0.75</v>
      </c>
      <c r="AB126" s="44" t="s">
        <v>1167</v>
      </c>
      <c r="AC126" s="44" t="s">
        <v>1168</v>
      </c>
      <c r="AD126" s="44" t="s">
        <v>1169</v>
      </c>
      <c r="AE126" s="68" t="s">
        <v>1170</v>
      </c>
      <c r="AF126" s="68">
        <v>0.25</v>
      </c>
      <c r="AG126" s="54" t="s">
        <v>1171</v>
      </c>
      <c r="AH126" s="54" t="s">
        <v>1172</v>
      </c>
      <c r="AI126" s="44" t="s">
        <v>1173</v>
      </c>
      <c r="AJ126" s="45"/>
      <c r="AK126" s="45"/>
      <c r="AL126" s="54"/>
      <c r="AM126" s="44"/>
      <c r="AN126" s="44"/>
      <c r="AO126" s="44"/>
      <c r="AP126" s="44"/>
      <c r="AQ126" s="54"/>
      <c r="AR126" s="44"/>
      <c r="AS126" s="44"/>
      <c r="AT126" s="152">
        <v>1</v>
      </c>
      <c r="AU126" s="184">
        <v>1</v>
      </c>
      <c r="AV126" s="55" t="s">
        <v>82</v>
      </c>
      <c r="AW126" s="55" t="s">
        <v>82</v>
      </c>
      <c r="AX126" s="56" t="s">
        <v>83</v>
      </c>
      <c r="AY126" s="130" t="s">
        <v>83</v>
      </c>
      <c r="AZ126" s="99" t="s">
        <v>83</v>
      </c>
      <c r="BA126" s="93">
        <v>1</v>
      </c>
      <c r="BB126" s="86" t="s">
        <v>83</v>
      </c>
      <c r="BC126" s="86" t="s">
        <v>83</v>
      </c>
      <c r="BD126" s="86">
        <v>1</v>
      </c>
      <c r="BE126" s="95">
        <v>2</v>
      </c>
      <c r="BF126" s="121">
        <f t="shared" si="11"/>
        <v>1</v>
      </c>
      <c r="BG126" s="74"/>
      <c r="BH126" s="46"/>
      <c r="BI126" s="46"/>
      <c r="BJ126" s="46"/>
      <c r="BK126" s="75"/>
      <c r="BL126" s="44"/>
      <c r="BM126" s="65"/>
      <c r="BN126" s="65"/>
      <c r="BO126" s="65"/>
      <c r="BQ126" s="150"/>
    </row>
    <row r="127" spans="1:69" s="4" customFormat="1" ht="35.25" hidden="1" customHeight="1">
      <c r="A127" s="43">
        <v>96</v>
      </c>
      <c r="B127" s="181" t="s">
        <v>1158</v>
      </c>
      <c r="C127" s="44" t="s">
        <v>153</v>
      </c>
      <c r="D127" s="45" t="s">
        <v>1159</v>
      </c>
      <c r="E127" s="44" t="s">
        <v>85</v>
      </c>
      <c r="F127" s="44" t="s">
        <v>181</v>
      </c>
      <c r="G127" s="44" t="s">
        <v>182</v>
      </c>
      <c r="H127" s="44" t="s">
        <v>65</v>
      </c>
      <c r="I127" s="44" t="s">
        <v>1160</v>
      </c>
      <c r="J127" s="46" t="s">
        <v>1161</v>
      </c>
      <c r="K127" s="44" t="s">
        <v>567</v>
      </c>
      <c r="L127" s="44" t="s">
        <v>1174</v>
      </c>
      <c r="M127" s="90">
        <v>0</v>
      </c>
      <c r="N127" s="46" t="s">
        <v>1175</v>
      </c>
      <c r="O127" s="44" t="s">
        <v>1176</v>
      </c>
      <c r="P127" s="44" t="s">
        <v>72</v>
      </c>
      <c r="Q127" s="44" t="s">
        <v>1177</v>
      </c>
      <c r="R127" s="44" t="s">
        <v>74</v>
      </c>
      <c r="S127" s="45" t="s">
        <v>139</v>
      </c>
      <c r="T127" s="44" t="s">
        <v>76</v>
      </c>
      <c r="U127" s="90">
        <v>0</v>
      </c>
      <c r="V127" s="90">
        <v>0</v>
      </c>
      <c r="W127" s="90">
        <v>4</v>
      </c>
      <c r="X127" s="90">
        <v>4</v>
      </c>
      <c r="Y127" s="91">
        <v>8</v>
      </c>
      <c r="Z127" s="152">
        <v>1</v>
      </c>
      <c r="AA127" s="184">
        <v>0.25</v>
      </c>
      <c r="AB127" s="44" t="s">
        <v>1178</v>
      </c>
      <c r="AC127" s="44" t="s">
        <v>1168</v>
      </c>
      <c r="AD127" s="44" t="s">
        <v>1179</v>
      </c>
      <c r="AE127" s="45">
        <v>1</v>
      </c>
      <c r="AF127" s="68">
        <v>0.25</v>
      </c>
      <c r="AG127" s="54" t="s">
        <v>1180</v>
      </c>
      <c r="AH127" s="54" t="s">
        <v>1172</v>
      </c>
      <c r="AI127" s="44" t="s">
        <v>1181</v>
      </c>
      <c r="AJ127" s="45"/>
      <c r="AK127" s="68"/>
      <c r="AL127" s="54"/>
      <c r="AM127" s="44"/>
      <c r="AN127" s="44"/>
      <c r="AO127" s="45"/>
      <c r="AP127" s="54"/>
      <c r="AQ127" s="54"/>
      <c r="AR127" s="44"/>
      <c r="AS127" s="44"/>
      <c r="AT127" s="152">
        <v>2</v>
      </c>
      <c r="AU127" s="184">
        <v>0.5</v>
      </c>
      <c r="AV127" s="55" t="s">
        <v>82</v>
      </c>
      <c r="AW127" s="55" t="s">
        <v>82</v>
      </c>
      <c r="AX127" s="56" t="s">
        <v>83</v>
      </c>
      <c r="AY127" s="130" t="s">
        <v>83</v>
      </c>
      <c r="AZ127" s="99" t="s">
        <v>83</v>
      </c>
      <c r="BA127" s="99">
        <v>4</v>
      </c>
      <c r="BB127" s="86" t="s">
        <v>83</v>
      </c>
      <c r="BC127" s="86" t="s">
        <v>83</v>
      </c>
      <c r="BD127" s="86">
        <v>1</v>
      </c>
      <c r="BE127" s="95">
        <v>6</v>
      </c>
      <c r="BF127" s="121">
        <f t="shared" si="11"/>
        <v>0.75</v>
      </c>
      <c r="BG127" s="74"/>
      <c r="BH127" s="46"/>
      <c r="BI127" s="46"/>
      <c r="BJ127" s="46"/>
      <c r="BK127" s="75"/>
      <c r="BL127" s="44" t="s">
        <v>427</v>
      </c>
      <c r="BM127" s="65"/>
      <c r="BN127" s="65"/>
      <c r="BO127" s="65"/>
      <c r="BQ127" s="150"/>
    </row>
    <row r="128" spans="1:69" s="4" customFormat="1" ht="35.25" hidden="1" customHeight="1">
      <c r="A128" s="43">
        <v>97</v>
      </c>
      <c r="B128" s="181" t="s">
        <v>1182</v>
      </c>
      <c r="C128" s="44" t="s">
        <v>312</v>
      </c>
      <c r="D128" s="45" t="s">
        <v>1183</v>
      </c>
      <c r="E128" s="44" t="s">
        <v>85</v>
      </c>
      <c r="F128" s="44" t="s">
        <v>63</v>
      </c>
      <c r="G128" s="44" t="s">
        <v>64</v>
      </c>
      <c r="H128" s="44" t="s">
        <v>65</v>
      </c>
      <c r="I128" s="44" t="s">
        <v>66</v>
      </c>
      <c r="J128" s="44" t="s">
        <v>86</v>
      </c>
      <c r="K128" s="44" t="s">
        <v>567</v>
      </c>
      <c r="L128" s="44" t="s">
        <v>1184</v>
      </c>
      <c r="M128" s="90">
        <v>0</v>
      </c>
      <c r="N128" s="46" t="s">
        <v>1185</v>
      </c>
      <c r="O128" s="44" t="s">
        <v>1186</v>
      </c>
      <c r="P128" s="44" t="s">
        <v>105</v>
      </c>
      <c r="Q128" s="46" t="s">
        <v>1187</v>
      </c>
      <c r="R128" s="44" t="s">
        <v>74</v>
      </c>
      <c r="S128" s="46" t="s">
        <v>107</v>
      </c>
      <c r="T128" s="44" t="s">
        <v>76</v>
      </c>
      <c r="U128" s="47">
        <v>1</v>
      </c>
      <c r="V128" s="47">
        <v>1</v>
      </c>
      <c r="W128" s="47">
        <v>1</v>
      </c>
      <c r="X128" s="47">
        <v>1</v>
      </c>
      <c r="Y128" s="48">
        <v>1</v>
      </c>
      <c r="Z128" s="119">
        <v>0.3</v>
      </c>
      <c r="AA128" s="184">
        <v>0.3</v>
      </c>
      <c r="AB128" s="156" t="s">
        <v>1188</v>
      </c>
      <c r="AC128" s="45" t="s">
        <v>1189</v>
      </c>
      <c r="AD128" s="44" t="s">
        <v>1190</v>
      </c>
      <c r="AE128" s="68">
        <v>1</v>
      </c>
      <c r="AF128" s="68">
        <v>1</v>
      </c>
      <c r="AG128" s="54" t="s">
        <v>1191</v>
      </c>
      <c r="AH128" s="54" t="s">
        <v>1192</v>
      </c>
      <c r="AI128" s="44"/>
      <c r="AJ128" s="68"/>
      <c r="AK128" s="68"/>
      <c r="AL128" s="54"/>
      <c r="AM128" s="44"/>
      <c r="AN128" s="44"/>
      <c r="AO128" s="54"/>
      <c r="AP128" s="54"/>
      <c r="AQ128" s="54"/>
      <c r="AR128" s="44"/>
      <c r="AS128" s="44"/>
      <c r="AT128" s="68">
        <v>0.3</v>
      </c>
      <c r="AU128" s="68">
        <f>+AT128/X128</f>
        <v>0.3</v>
      </c>
      <c r="AV128" s="68">
        <v>0.05</v>
      </c>
      <c r="AW128" s="68">
        <v>0.05</v>
      </c>
      <c r="AX128" s="56">
        <f t="shared" si="10"/>
        <v>1</v>
      </c>
      <c r="AY128" s="106">
        <v>1</v>
      </c>
      <c r="AZ128" s="68">
        <v>1</v>
      </c>
      <c r="BA128" s="68">
        <v>0.95</v>
      </c>
      <c r="BB128" s="47">
        <v>1</v>
      </c>
      <c r="BC128" s="47">
        <v>1</v>
      </c>
      <c r="BD128" s="47">
        <v>0.95</v>
      </c>
      <c r="BE128" s="88">
        <v>1</v>
      </c>
      <c r="BF128" s="121">
        <f t="shared" si="11"/>
        <v>1</v>
      </c>
      <c r="BG128" s="74"/>
      <c r="BH128" s="46"/>
      <c r="BI128" s="46"/>
      <c r="BJ128" s="46"/>
      <c r="BK128" s="75"/>
      <c r="BL128" s="44"/>
      <c r="BM128" s="65"/>
      <c r="BN128" s="65"/>
      <c r="BO128" s="65"/>
      <c r="BQ128" s="150"/>
    </row>
    <row r="129" spans="1:69" ht="35.25" hidden="1" customHeight="1">
      <c r="A129" s="233">
        <v>98</v>
      </c>
      <c r="B129" s="181" t="s">
        <v>1193</v>
      </c>
      <c r="C129" s="306" t="s">
        <v>756</v>
      </c>
      <c r="D129" s="167" t="s">
        <v>61</v>
      </c>
      <c r="E129" s="113" t="s">
        <v>1194</v>
      </c>
      <c r="F129" s="113" t="s">
        <v>1099</v>
      </c>
      <c r="G129" s="113" t="s">
        <v>1100</v>
      </c>
      <c r="H129" s="113" t="s">
        <v>1001</v>
      </c>
      <c r="I129" s="113" t="s">
        <v>66</v>
      </c>
      <c r="J129" s="113" t="s">
        <v>211</v>
      </c>
      <c r="K129" s="113" t="s">
        <v>87</v>
      </c>
      <c r="L129" s="113" t="s">
        <v>1195</v>
      </c>
      <c r="M129" s="167">
        <v>0</v>
      </c>
      <c r="N129" s="167" t="s">
        <v>1196</v>
      </c>
      <c r="O129" s="113" t="s">
        <v>1197</v>
      </c>
      <c r="P129" s="167" t="s">
        <v>105</v>
      </c>
      <c r="Q129" s="257" t="s">
        <v>1198</v>
      </c>
      <c r="R129" s="167" t="s">
        <v>74</v>
      </c>
      <c r="S129" s="45" t="s">
        <v>139</v>
      </c>
      <c r="T129" s="167" t="s">
        <v>108</v>
      </c>
      <c r="U129" s="164">
        <v>0.1</v>
      </c>
      <c r="V129" s="164">
        <v>0.3</v>
      </c>
      <c r="W129" s="164">
        <v>0.3</v>
      </c>
      <c r="X129" s="164">
        <v>0.3</v>
      </c>
      <c r="Y129" s="258">
        <v>1</v>
      </c>
      <c r="Z129" s="90"/>
      <c r="AA129" s="68"/>
      <c r="AB129" s="181" t="s">
        <v>1199</v>
      </c>
      <c r="AC129" s="45" t="s">
        <v>1200</v>
      </c>
      <c r="AD129" s="113" t="s">
        <v>1201</v>
      </c>
      <c r="AE129" s="167"/>
      <c r="AF129" s="238"/>
      <c r="AG129" s="173" t="s">
        <v>1202</v>
      </c>
      <c r="AH129" s="173" t="s">
        <v>1200</v>
      </c>
      <c r="AI129" s="173" t="s">
        <v>1203</v>
      </c>
      <c r="AJ129" s="167"/>
      <c r="AK129" s="238"/>
      <c r="AL129" s="307"/>
      <c r="AM129" s="113"/>
      <c r="AN129" s="113"/>
      <c r="AO129" s="45"/>
      <c r="AP129" s="45"/>
      <c r="AQ129" s="138"/>
      <c r="AR129" s="44"/>
      <c r="AS129" s="173"/>
      <c r="AT129" s="167"/>
      <c r="AU129" s="167"/>
      <c r="AV129" s="55" t="s">
        <v>82</v>
      </c>
      <c r="AW129" s="55" t="s">
        <v>82</v>
      </c>
      <c r="AX129" s="56" t="s">
        <v>83</v>
      </c>
      <c r="AY129" s="161">
        <v>0.05</v>
      </c>
      <c r="AZ129" s="308">
        <v>0.95</v>
      </c>
      <c r="BA129" s="308">
        <v>0</v>
      </c>
      <c r="BB129" s="164">
        <v>1</v>
      </c>
      <c r="BC129" s="164">
        <v>3.16</v>
      </c>
      <c r="BD129" s="164">
        <v>0</v>
      </c>
      <c r="BE129" s="309">
        <v>1</v>
      </c>
      <c r="BF129" s="121">
        <f t="shared" si="11"/>
        <v>1</v>
      </c>
      <c r="BG129" s="310">
        <v>1</v>
      </c>
      <c r="BH129" s="84"/>
      <c r="BI129" s="46"/>
      <c r="BJ129" s="46"/>
      <c r="BK129" s="75"/>
      <c r="BL129" s="44" t="s">
        <v>1204</v>
      </c>
      <c r="BM129" s="65"/>
      <c r="BN129" s="65"/>
      <c r="BO129" s="142"/>
      <c r="BP129" s="7"/>
      <c r="BQ129" s="145"/>
    </row>
    <row r="130" spans="1:69" ht="35.25" hidden="1" customHeight="1">
      <c r="A130" s="233">
        <v>99</v>
      </c>
      <c r="B130" s="181" t="s">
        <v>1193</v>
      </c>
      <c r="C130" s="306" t="s">
        <v>756</v>
      </c>
      <c r="D130" s="167" t="s">
        <v>61</v>
      </c>
      <c r="E130" s="113" t="s">
        <v>1205</v>
      </c>
      <c r="F130" s="113" t="s">
        <v>1206</v>
      </c>
      <c r="G130" s="113" t="s">
        <v>1207</v>
      </c>
      <c r="H130" s="113" t="s">
        <v>1208</v>
      </c>
      <c r="I130" s="113" t="s">
        <v>66</v>
      </c>
      <c r="J130" s="113" t="s">
        <v>86</v>
      </c>
      <c r="K130" s="113" t="s">
        <v>87</v>
      </c>
      <c r="L130" s="113" t="s">
        <v>1209</v>
      </c>
      <c r="M130" s="167">
        <v>0</v>
      </c>
      <c r="N130" s="113" t="s">
        <v>1210</v>
      </c>
      <c r="O130" s="113" t="s">
        <v>1211</v>
      </c>
      <c r="P130" s="167" t="s">
        <v>105</v>
      </c>
      <c r="Q130" s="257" t="s">
        <v>1212</v>
      </c>
      <c r="R130" s="167" t="s">
        <v>138</v>
      </c>
      <c r="S130" s="165" t="s">
        <v>139</v>
      </c>
      <c r="T130" s="167" t="s">
        <v>108</v>
      </c>
      <c r="U130" s="311">
        <v>1</v>
      </c>
      <c r="V130" s="311">
        <v>0.2</v>
      </c>
      <c r="W130" s="311">
        <v>0.3</v>
      </c>
      <c r="X130" s="311">
        <v>0.4</v>
      </c>
      <c r="Y130" s="312">
        <v>1</v>
      </c>
      <c r="Z130" s="86"/>
      <c r="AA130" s="86"/>
      <c r="AB130" s="313" t="s">
        <v>1213</v>
      </c>
      <c r="AC130" s="45" t="s">
        <v>1200</v>
      </c>
      <c r="AD130" s="113" t="s">
        <v>1214</v>
      </c>
      <c r="AE130" s="167"/>
      <c r="AF130" s="167"/>
      <c r="AG130" s="173" t="s">
        <v>1215</v>
      </c>
      <c r="AH130" s="173" t="s">
        <v>1200</v>
      </c>
      <c r="AI130" s="173" t="s">
        <v>1214</v>
      </c>
      <c r="AJ130" s="167"/>
      <c r="AK130" s="314"/>
      <c r="AL130" s="307"/>
      <c r="AM130" s="113"/>
      <c r="AN130" s="113"/>
      <c r="AO130" s="45"/>
      <c r="AP130" s="45"/>
      <c r="AQ130" s="138"/>
      <c r="AR130" s="44"/>
      <c r="AS130" s="173"/>
      <c r="AT130" s="167"/>
      <c r="AU130" s="167"/>
      <c r="AV130" s="55" t="s">
        <v>82</v>
      </c>
      <c r="AW130" s="55" t="s">
        <v>82</v>
      </c>
      <c r="AX130" s="56" t="s">
        <v>83</v>
      </c>
      <c r="AY130" s="71">
        <v>1</v>
      </c>
      <c r="AZ130" s="73" t="s">
        <v>83</v>
      </c>
      <c r="BA130" s="73"/>
      <c r="BB130" s="315">
        <v>1</v>
      </c>
      <c r="BC130" s="315"/>
      <c r="BD130" s="315"/>
      <c r="BE130" s="316">
        <v>1</v>
      </c>
      <c r="BF130" s="121">
        <f t="shared" si="11"/>
        <v>1</v>
      </c>
      <c r="BG130" s="310">
        <v>1</v>
      </c>
      <c r="BH130" s="84"/>
      <c r="BI130" s="46"/>
      <c r="BJ130" s="46"/>
      <c r="BK130" s="75"/>
      <c r="BL130" s="44" t="s">
        <v>1204</v>
      </c>
      <c r="BM130" s="65"/>
      <c r="BN130" s="65"/>
      <c r="BO130" s="142"/>
      <c r="BP130" s="7"/>
      <c r="BQ130" s="145"/>
    </row>
    <row r="131" spans="1:69" ht="35.25" hidden="1" customHeight="1">
      <c r="A131" s="233">
        <v>99.1</v>
      </c>
      <c r="B131" s="181" t="s">
        <v>1193</v>
      </c>
      <c r="C131" s="306" t="s">
        <v>756</v>
      </c>
      <c r="D131" s="167" t="s">
        <v>61</v>
      </c>
      <c r="E131" s="113" t="s">
        <v>1205</v>
      </c>
      <c r="F131" s="113" t="s">
        <v>1206</v>
      </c>
      <c r="G131" s="113" t="s">
        <v>1207</v>
      </c>
      <c r="H131" s="113" t="s">
        <v>1208</v>
      </c>
      <c r="I131" s="113" t="s">
        <v>66</v>
      </c>
      <c r="J131" s="113" t="s">
        <v>86</v>
      </c>
      <c r="K131" s="113" t="s">
        <v>87</v>
      </c>
      <c r="L131" s="113" t="s">
        <v>1209</v>
      </c>
      <c r="M131" s="167">
        <v>0</v>
      </c>
      <c r="N131" s="167" t="s">
        <v>1216</v>
      </c>
      <c r="O131" s="113" t="s">
        <v>1217</v>
      </c>
      <c r="P131" s="167" t="s">
        <v>105</v>
      </c>
      <c r="Q131" s="257" t="s">
        <v>1218</v>
      </c>
      <c r="R131" s="167" t="s">
        <v>138</v>
      </c>
      <c r="S131" s="165" t="s">
        <v>139</v>
      </c>
      <c r="T131" s="167" t="s">
        <v>108</v>
      </c>
      <c r="U131" s="164">
        <v>0</v>
      </c>
      <c r="V131" s="164" t="s">
        <v>1219</v>
      </c>
      <c r="W131" s="164" t="s">
        <v>1219</v>
      </c>
      <c r="X131" s="164">
        <v>0</v>
      </c>
      <c r="Y131" s="258" t="s">
        <v>1219</v>
      </c>
      <c r="Z131" s="86"/>
      <c r="AA131" s="86"/>
      <c r="AB131" s="313" t="s">
        <v>1213</v>
      </c>
      <c r="AC131" s="45" t="s">
        <v>1200</v>
      </c>
      <c r="AD131" s="113" t="s">
        <v>1220</v>
      </c>
      <c r="AE131" s="167"/>
      <c r="AF131" s="238"/>
      <c r="AG131" s="173" t="s">
        <v>1215</v>
      </c>
      <c r="AH131" s="173" t="s">
        <v>1200</v>
      </c>
      <c r="AI131" s="173" t="s">
        <v>1220</v>
      </c>
      <c r="AJ131" s="167"/>
      <c r="AK131" s="314"/>
      <c r="AL131" s="307"/>
      <c r="AM131" s="113"/>
      <c r="AN131" s="113"/>
      <c r="AO131" s="45"/>
      <c r="AP131" s="45"/>
      <c r="AQ131" s="138"/>
      <c r="AR131" s="44"/>
      <c r="AS131" s="173"/>
      <c r="AT131" s="167"/>
      <c r="AU131" s="167"/>
      <c r="AV131" s="55" t="s">
        <v>82</v>
      </c>
      <c r="AW131" s="55" t="s">
        <v>82</v>
      </c>
      <c r="AX131" s="56" t="s">
        <v>83</v>
      </c>
      <c r="AY131" s="205" t="s">
        <v>83</v>
      </c>
      <c r="AZ131" s="308">
        <v>0.5</v>
      </c>
      <c r="BA131" s="308"/>
      <c r="BB131" s="238"/>
      <c r="BC131" s="238">
        <v>1</v>
      </c>
      <c r="BD131" s="238"/>
      <c r="BE131" s="309">
        <v>1</v>
      </c>
      <c r="BF131" s="121">
        <v>1</v>
      </c>
      <c r="BG131" s="310">
        <v>1</v>
      </c>
      <c r="BH131" s="84"/>
      <c r="BI131" s="46"/>
      <c r="BJ131" s="46"/>
      <c r="BK131" s="75"/>
      <c r="BL131" s="44" t="s">
        <v>1204</v>
      </c>
      <c r="BM131" s="65"/>
      <c r="BN131" s="65"/>
      <c r="BO131" s="142"/>
      <c r="BP131" s="7"/>
      <c r="BQ131" s="145"/>
    </row>
    <row r="132" spans="1:69" ht="35.25" hidden="1" customHeight="1">
      <c r="A132" s="233">
        <v>100</v>
      </c>
      <c r="B132" s="181" t="s">
        <v>1193</v>
      </c>
      <c r="C132" s="306" t="s">
        <v>756</v>
      </c>
      <c r="D132" s="167" t="s">
        <v>61</v>
      </c>
      <c r="E132" s="113" t="s">
        <v>85</v>
      </c>
      <c r="F132" s="113" t="s">
        <v>63</v>
      </c>
      <c r="G132" s="113" t="s">
        <v>64</v>
      </c>
      <c r="H132" s="113" t="s">
        <v>65</v>
      </c>
      <c r="I132" s="113" t="s">
        <v>99</v>
      </c>
      <c r="J132" s="113" t="s">
        <v>100</v>
      </c>
      <c r="K132" s="44" t="s">
        <v>112</v>
      </c>
      <c r="L132" s="113" t="s">
        <v>1221</v>
      </c>
      <c r="M132" s="317">
        <v>0.19689999999999999</v>
      </c>
      <c r="N132" s="113" t="s">
        <v>1222</v>
      </c>
      <c r="O132" s="113" t="s">
        <v>1223</v>
      </c>
      <c r="P132" s="167" t="s">
        <v>72</v>
      </c>
      <c r="Q132" s="257" t="s">
        <v>1224</v>
      </c>
      <c r="R132" s="167" t="s">
        <v>74</v>
      </c>
      <c r="S132" s="165" t="s">
        <v>75</v>
      </c>
      <c r="T132" s="167" t="s">
        <v>108</v>
      </c>
      <c r="U132" s="317">
        <v>0.2074</v>
      </c>
      <c r="V132" s="317">
        <v>0.20799999999999999</v>
      </c>
      <c r="W132" s="317">
        <v>0.20899999999999999</v>
      </c>
      <c r="X132" s="164">
        <v>0.21</v>
      </c>
      <c r="Y132" s="258">
        <v>0.21</v>
      </c>
      <c r="Z132" s="86"/>
      <c r="AA132" s="86"/>
      <c r="AB132" s="313" t="s">
        <v>1225</v>
      </c>
      <c r="AC132" s="45" t="s">
        <v>1200</v>
      </c>
      <c r="AD132" s="113" t="s">
        <v>1226</v>
      </c>
      <c r="AE132" s="167"/>
      <c r="AF132" s="238"/>
      <c r="AG132" s="173" t="s">
        <v>1225</v>
      </c>
      <c r="AH132" s="173" t="s">
        <v>1200</v>
      </c>
      <c r="AI132" s="173" t="s">
        <v>1226</v>
      </c>
      <c r="AJ132" s="167"/>
      <c r="AK132" s="314"/>
      <c r="AL132" s="307"/>
      <c r="AM132" s="113"/>
      <c r="AN132" s="113"/>
      <c r="AO132" s="45"/>
      <c r="AP132" s="116"/>
      <c r="AQ132" s="54"/>
      <c r="AR132" s="44"/>
      <c r="AS132" s="173"/>
      <c r="AT132" s="116">
        <v>0.17399999999999999</v>
      </c>
      <c r="AU132" s="116">
        <f>AT132/X132</f>
        <v>0.82857142857142851</v>
      </c>
      <c r="AV132" s="55" t="s">
        <v>82</v>
      </c>
      <c r="AW132" s="55" t="s">
        <v>82</v>
      </c>
      <c r="AX132" s="56" t="s">
        <v>83</v>
      </c>
      <c r="AY132" s="57">
        <v>0.20699999999999999</v>
      </c>
      <c r="AZ132" s="318">
        <v>0.18890000000000001</v>
      </c>
      <c r="BA132" s="318">
        <v>0.17399999999999999</v>
      </c>
      <c r="BB132" s="238">
        <v>0.99807135969141747</v>
      </c>
      <c r="BC132" s="238">
        <v>0.91346153846153855</v>
      </c>
      <c r="BD132" s="238">
        <v>0.83199999999999996</v>
      </c>
      <c r="BE132" s="254">
        <v>0.17399999999999999</v>
      </c>
      <c r="BF132" s="89">
        <v>0.83199999999999996</v>
      </c>
      <c r="BG132" s="74"/>
      <c r="BH132" s="84"/>
      <c r="BI132" s="46"/>
      <c r="BJ132" s="46"/>
      <c r="BK132" s="75"/>
      <c r="BL132" s="44" t="s">
        <v>1204</v>
      </c>
      <c r="BM132" s="65"/>
      <c r="BN132" s="65"/>
      <c r="BO132" s="142"/>
      <c r="BP132" s="7"/>
      <c r="BQ132" s="145"/>
    </row>
    <row r="133" spans="1:69" ht="35.25" hidden="1" customHeight="1">
      <c r="A133" s="233">
        <v>100.1</v>
      </c>
      <c r="B133" s="181" t="s">
        <v>1193</v>
      </c>
      <c r="C133" s="306" t="s">
        <v>756</v>
      </c>
      <c r="D133" s="167" t="s">
        <v>61</v>
      </c>
      <c r="E133" s="113" t="s">
        <v>85</v>
      </c>
      <c r="F133" s="113" t="s">
        <v>63</v>
      </c>
      <c r="G133" s="113" t="s">
        <v>64</v>
      </c>
      <c r="H133" s="113" t="s">
        <v>65</v>
      </c>
      <c r="I133" s="113" t="s">
        <v>99</v>
      </c>
      <c r="J133" s="113" t="s">
        <v>100</v>
      </c>
      <c r="K133" s="44" t="s">
        <v>112</v>
      </c>
      <c r="L133" s="113" t="s">
        <v>1221</v>
      </c>
      <c r="M133" s="164">
        <f>17/18</f>
        <v>0.94444444444444442</v>
      </c>
      <c r="N133" s="113" t="s">
        <v>1227</v>
      </c>
      <c r="O133" s="113" t="s">
        <v>1228</v>
      </c>
      <c r="P133" s="167" t="s">
        <v>105</v>
      </c>
      <c r="Q133" s="257" t="s">
        <v>1229</v>
      </c>
      <c r="R133" s="167" t="s">
        <v>74</v>
      </c>
      <c r="S133" s="165" t="s">
        <v>75</v>
      </c>
      <c r="T133" s="167" t="s">
        <v>108</v>
      </c>
      <c r="U133" s="164" t="s">
        <v>1230</v>
      </c>
      <c r="V133" s="164" t="s">
        <v>1231</v>
      </c>
      <c r="W133" s="164" t="s">
        <v>1232</v>
      </c>
      <c r="X133" s="164">
        <v>1</v>
      </c>
      <c r="Y133" s="258">
        <v>1</v>
      </c>
      <c r="Z133" s="59">
        <v>1</v>
      </c>
      <c r="AA133" s="86">
        <v>1</v>
      </c>
      <c r="AB133" s="313" t="s">
        <v>1233</v>
      </c>
      <c r="AC133" s="45" t="s">
        <v>1200</v>
      </c>
      <c r="AD133" s="113" t="s">
        <v>1234</v>
      </c>
      <c r="AE133" s="167"/>
      <c r="AF133" s="167"/>
      <c r="AG133" s="173" t="s">
        <v>1235</v>
      </c>
      <c r="AH133" s="173" t="s">
        <v>1200</v>
      </c>
      <c r="AI133" s="173" t="s">
        <v>1236</v>
      </c>
      <c r="AJ133" s="167"/>
      <c r="AK133" s="314"/>
      <c r="AL133" s="307"/>
      <c r="AM133" s="113"/>
      <c r="AN133" s="113"/>
      <c r="AO133" s="315"/>
      <c r="AP133" s="314"/>
      <c r="AQ133" s="138"/>
      <c r="AR133" s="44"/>
      <c r="AS133" s="173"/>
      <c r="AT133" s="164">
        <v>1</v>
      </c>
      <c r="AU133" s="164">
        <v>1</v>
      </c>
      <c r="AV133" s="55" t="s">
        <v>82</v>
      </c>
      <c r="AW133" s="55" t="s">
        <v>82</v>
      </c>
      <c r="AX133" s="56" t="s">
        <v>83</v>
      </c>
      <c r="AY133" s="161">
        <v>0.77</v>
      </c>
      <c r="AZ133" s="318">
        <v>1</v>
      </c>
      <c r="BA133" s="318">
        <v>1</v>
      </c>
      <c r="BB133" s="238">
        <v>0.80208333333333337</v>
      </c>
      <c r="BC133" s="238">
        <v>1</v>
      </c>
      <c r="BD133" s="238">
        <v>1</v>
      </c>
      <c r="BE133" s="254">
        <v>1</v>
      </c>
      <c r="BF133" s="121">
        <f>BE133/Y133</f>
        <v>1</v>
      </c>
      <c r="BG133" s="74"/>
      <c r="BH133" s="84"/>
      <c r="BI133" s="46"/>
      <c r="BJ133" s="46"/>
      <c r="BK133" s="75"/>
      <c r="BL133" s="44" t="s">
        <v>1204</v>
      </c>
      <c r="BM133" s="65"/>
      <c r="BN133" s="65"/>
      <c r="BO133" s="142"/>
      <c r="BP133" s="7"/>
      <c r="BQ133" s="145"/>
    </row>
    <row r="134" spans="1:69" ht="35.25" hidden="1" customHeight="1">
      <c r="A134" s="233">
        <v>101</v>
      </c>
      <c r="B134" s="181" t="s">
        <v>1193</v>
      </c>
      <c r="C134" s="306" t="s">
        <v>756</v>
      </c>
      <c r="D134" s="167" t="s">
        <v>61</v>
      </c>
      <c r="E134" s="113" t="s">
        <v>85</v>
      </c>
      <c r="F134" s="113" t="s">
        <v>63</v>
      </c>
      <c r="G134" s="113" t="s">
        <v>64</v>
      </c>
      <c r="H134" s="113" t="s">
        <v>65</v>
      </c>
      <c r="I134" s="113" t="s">
        <v>66</v>
      </c>
      <c r="J134" s="113" t="s">
        <v>211</v>
      </c>
      <c r="K134" s="113" t="s">
        <v>125</v>
      </c>
      <c r="L134" s="113" t="s">
        <v>1237</v>
      </c>
      <c r="M134" s="167">
        <v>0</v>
      </c>
      <c r="N134" s="113" t="s">
        <v>1238</v>
      </c>
      <c r="O134" s="113" t="s">
        <v>1239</v>
      </c>
      <c r="P134" s="167" t="s">
        <v>105</v>
      </c>
      <c r="Q134" s="257" t="s">
        <v>1240</v>
      </c>
      <c r="R134" s="167" t="s">
        <v>138</v>
      </c>
      <c r="S134" s="165" t="s">
        <v>139</v>
      </c>
      <c r="T134" s="167" t="s">
        <v>108</v>
      </c>
      <c r="U134" s="167">
        <v>1</v>
      </c>
      <c r="V134" s="167">
        <v>1</v>
      </c>
      <c r="W134" s="167">
        <v>1</v>
      </c>
      <c r="X134" s="167">
        <v>1</v>
      </c>
      <c r="Y134" s="233">
        <v>4</v>
      </c>
      <c r="Z134" s="90"/>
      <c r="AA134" s="86"/>
      <c r="AB134" s="313" t="s">
        <v>1241</v>
      </c>
      <c r="AC134" s="45" t="s">
        <v>1200</v>
      </c>
      <c r="AD134" s="113" t="s">
        <v>1242</v>
      </c>
      <c r="AE134" s="167">
        <v>1</v>
      </c>
      <c r="AF134" s="167">
        <v>100</v>
      </c>
      <c r="AG134" s="173" t="s">
        <v>1243</v>
      </c>
      <c r="AH134" s="173" t="s">
        <v>1200</v>
      </c>
      <c r="AI134" s="173" t="s">
        <v>1244</v>
      </c>
      <c r="AJ134" s="167"/>
      <c r="AK134" s="238"/>
      <c r="AL134" s="307"/>
      <c r="AM134" s="113"/>
      <c r="AN134" s="113"/>
      <c r="AO134" s="45"/>
      <c r="AP134" s="45"/>
      <c r="AQ134" s="138"/>
      <c r="AR134" s="44"/>
      <c r="AS134" s="173"/>
      <c r="AT134" s="167">
        <v>1</v>
      </c>
      <c r="AU134" s="238">
        <v>1</v>
      </c>
      <c r="AV134" s="55" t="s">
        <v>82</v>
      </c>
      <c r="AW134" s="55" t="s">
        <v>82</v>
      </c>
      <c r="AX134" s="56" t="s">
        <v>83</v>
      </c>
      <c r="AY134" s="71">
        <v>1</v>
      </c>
      <c r="AZ134" s="205">
        <v>1</v>
      </c>
      <c r="BA134" s="205">
        <v>1</v>
      </c>
      <c r="BB134" s="238">
        <v>1</v>
      </c>
      <c r="BC134" s="238">
        <v>1</v>
      </c>
      <c r="BD134" s="238">
        <v>1</v>
      </c>
      <c r="BE134" s="319">
        <v>4</v>
      </c>
      <c r="BF134" s="121">
        <f>BE134/Y134</f>
        <v>1</v>
      </c>
      <c r="BG134" s="74"/>
      <c r="BH134" s="84"/>
      <c r="BI134" s="46"/>
      <c r="BJ134" s="46"/>
      <c r="BK134" s="75"/>
      <c r="BL134" s="44" t="s">
        <v>1204</v>
      </c>
      <c r="BM134" s="65"/>
      <c r="BN134" s="65"/>
      <c r="BO134" s="142"/>
      <c r="BP134" s="7"/>
      <c r="BQ134" s="145"/>
    </row>
    <row r="135" spans="1:69" ht="35.25" hidden="1" customHeight="1">
      <c r="A135" s="233">
        <v>102</v>
      </c>
      <c r="B135" s="181" t="s">
        <v>1193</v>
      </c>
      <c r="C135" s="306" t="s">
        <v>756</v>
      </c>
      <c r="D135" s="167" t="s">
        <v>61</v>
      </c>
      <c r="E135" s="113" t="s">
        <v>85</v>
      </c>
      <c r="F135" s="113" t="s">
        <v>63</v>
      </c>
      <c r="G135" s="113" t="s">
        <v>64</v>
      </c>
      <c r="H135" s="113" t="s">
        <v>65</v>
      </c>
      <c r="I135" s="113" t="s">
        <v>585</v>
      </c>
      <c r="J135" s="113" t="s">
        <v>586</v>
      </c>
      <c r="K135" s="113" t="s">
        <v>87</v>
      </c>
      <c r="L135" s="113" t="s">
        <v>1245</v>
      </c>
      <c r="M135" s="167">
        <v>1.3</v>
      </c>
      <c r="N135" s="113" t="s">
        <v>1246</v>
      </c>
      <c r="O135" s="113" t="s">
        <v>1247</v>
      </c>
      <c r="P135" s="167" t="s">
        <v>72</v>
      </c>
      <c r="Q135" s="257" t="s">
        <v>1248</v>
      </c>
      <c r="R135" s="167" t="s">
        <v>138</v>
      </c>
      <c r="S135" s="165" t="s">
        <v>75</v>
      </c>
      <c r="T135" s="167" t="s">
        <v>108</v>
      </c>
      <c r="U135" s="164" t="s">
        <v>1249</v>
      </c>
      <c r="V135" s="164" t="s">
        <v>1250</v>
      </c>
      <c r="W135" s="164" t="s">
        <v>1251</v>
      </c>
      <c r="X135" s="164" t="s">
        <v>1251</v>
      </c>
      <c r="Y135" s="258" t="s">
        <v>1251</v>
      </c>
      <c r="Z135" s="45"/>
      <c r="AA135" s="86"/>
      <c r="AB135" s="313" t="s">
        <v>1252</v>
      </c>
      <c r="AC135" s="45" t="s">
        <v>1200</v>
      </c>
      <c r="AD135" s="113" t="s">
        <v>1253</v>
      </c>
      <c r="AE135" s="167"/>
      <c r="AF135" s="167"/>
      <c r="AG135" s="173" t="s">
        <v>1252</v>
      </c>
      <c r="AH135" s="173" t="s">
        <v>1200</v>
      </c>
      <c r="AI135" s="173" t="s">
        <v>1254</v>
      </c>
      <c r="AJ135" s="167"/>
      <c r="AK135" s="314"/>
      <c r="AL135" s="307"/>
      <c r="AM135" s="113"/>
      <c r="AN135" s="113"/>
      <c r="AO135" s="45"/>
      <c r="AP135" s="68"/>
      <c r="AQ135" s="138"/>
      <c r="AR135" s="44"/>
      <c r="AS135" s="173"/>
      <c r="AT135" s="320">
        <v>2.12</v>
      </c>
      <c r="AU135" s="68">
        <v>1</v>
      </c>
      <c r="AV135" s="55" t="s">
        <v>82</v>
      </c>
      <c r="AW135" s="55" t="s">
        <v>82</v>
      </c>
      <c r="AX135" s="56" t="s">
        <v>83</v>
      </c>
      <c r="AY135" s="71">
        <v>1.01</v>
      </c>
      <c r="AZ135" s="176">
        <v>1.5</v>
      </c>
      <c r="BA135" s="176">
        <v>2.12</v>
      </c>
      <c r="BB135" s="238">
        <v>1</v>
      </c>
      <c r="BC135" s="238">
        <v>1</v>
      </c>
      <c r="BD135" s="238">
        <v>1</v>
      </c>
      <c r="BE135" s="321">
        <v>2.12</v>
      </c>
      <c r="BF135" s="121">
        <v>1</v>
      </c>
      <c r="BG135" s="74"/>
      <c r="BH135" s="84"/>
      <c r="BI135" s="46"/>
      <c r="BJ135" s="46"/>
      <c r="BK135" s="75"/>
      <c r="BL135" s="44" t="s">
        <v>1204</v>
      </c>
      <c r="BM135" s="65"/>
      <c r="BN135" s="65"/>
      <c r="BO135" s="142"/>
      <c r="BP135" s="7"/>
      <c r="BQ135" s="145"/>
    </row>
    <row r="136" spans="1:69" ht="35.25" hidden="1" customHeight="1">
      <c r="A136" s="233">
        <v>103</v>
      </c>
      <c r="B136" s="181" t="s">
        <v>1193</v>
      </c>
      <c r="C136" s="306" t="s">
        <v>756</v>
      </c>
      <c r="D136" s="167" t="s">
        <v>61</v>
      </c>
      <c r="E136" s="113" t="s">
        <v>62</v>
      </c>
      <c r="F136" s="113" t="s">
        <v>63</v>
      </c>
      <c r="G136" s="113" t="s">
        <v>64</v>
      </c>
      <c r="H136" s="113" t="s">
        <v>65</v>
      </c>
      <c r="I136" s="113" t="s">
        <v>66</v>
      </c>
      <c r="J136" s="113" t="s">
        <v>211</v>
      </c>
      <c r="K136" s="113" t="s">
        <v>125</v>
      </c>
      <c r="L136" s="113" t="s">
        <v>1255</v>
      </c>
      <c r="M136" s="164">
        <v>0.72</v>
      </c>
      <c r="N136" s="113" t="s">
        <v>1256</v>
      </c>
      <c r="O136" s="113" t="s">
        <v>1257</v>
      </c>
      <c r="P136" s="167" t="s">
        <v>105</v>
      </c>
      <c r="Q136" s="257" t="s">
        <v>1258</v>
      </c>
      <c r="R136" s="167" t="s">
        <v>74</v>
      </c>
      <c r="S136" s="165" t="s">
        <v>75</v>
      </c>
      <c r="T136" s="167" t="s">
        <v>108</v>
      </c>
      <c r="U136" s="164" t="s">
        <v>1259</v>
      </c>
      <c r="V136" s="164" t="s">
        <v>1260</v>
      </c>
      <c r="W136" s="164" t="s">
        <v>1261</v>
      </c>
      <c r="X136" s="164" t="s">
        <v>1262</v>
      </c>
      <c r="Y136" s="258" t="s">
        <v>1262</v>
      </c>
      <c r="Z136" s="86"/>
      <c r="AA136" s="86"/>
      <c r="AB136" s="313" t="s">
        <v>1263</v>
      </c>
      <c r="AC136" s="45" t="s">
        <v>1200</v>
      </c>
      <c r="AD136" s="113" t="s">
        <v>1264</v>
      </c>
      <c r="AE136" s="167"/>
      <c r="AF136" s="167"/>
      <c r="AG136" s="173" t="s">
        <v>1263</v>
      </c>
      <c r="AH136" s="173" t="s">
        <v>1200</v>
      </c>
      <c r="AI136" s="173" t="s">
        <v>1264</v>
      </c>
      <c r="AJ136" s="167"/>
      <c r="AK136" s="314"/>
      <c r="AL136" s="307"/>
      <c r="AM136" s="113"/>
      <c r="AN136" s="113"/>
      <c r="AO136" s="45"/>
      <c r="AP136" s="68"/>
      <c r="AQ136" s="138"/>
      <c r="AR136" s="44"/>
      <c r="AS136" s="173"/>
      <c r="AT136" s="322">
        <v>0.98</v>
      </c>
      <c r="AU136" s="164">
        <v>1</v>
      </c>
      <c r="AV136" s="55" t="s">
        <v>82</v>
      </c>
      <c r="AW136" s="55" t="s">
        <v>82</v>
      </c>
      <c r="AX136" s="56" t="s">
        <v>83</v>
      </c>
      <c r="AY136" s="161">
        <v>0.73</v>
      </c>
      <c r="AZ136" s="318">
        <v>0.99</v>
      </c>
      <c r="BA136" s="318">
        <v>0.98</v>
      </c>
      <c r="BB136" s="238">
        <v>1</v>
      </c>
      <c r="BC136" s="238">
        <v>1</v>
      </c>
      <c r="BD136" s="238">
        <v>1</v>
      </c>
      <c r="BE136" s="254">
        <v>0.98</v>
      </c>
      <c r="BF136" s="121">
        <v>1</v>
      </c>
      <c r="BG136" s="74"/>
      <c r="BH136" s="84"/>
      <c r="BI136" s="46"/>
      <c r="BJ136" s="46"/>
      <c r="BK136" s="75"/>
      <c r="BL136" s="44" t="s">
        <v>1204</v>
      </c>
      <c r="BM136" s="65"/>
      <c r="BN136" s="65"/>
      <c r="BO136" s="142"/>
      <c r="BP136" s="7"/>
      <c r="BQ136" s="145"/>
    </row>
    <row r="137" spans="1:69" ht="35.25" hidden="1" customHeight="1">
      <c r="A137" s="233">
        <v>103.1</v>
      </c>
      <c r="B137" s="181" t="s">
        <v>1193</v>
      </c>
      <c r="C137" s="306" t="s">
        <v>756</v>
      </c>
      <c r="D137" s="167" t="s">
        <v>61</v>
      </c>
      <c r="E137" s="113" t="s">
        <v>62</v>
      </c>
      <c r="F137" s="113" t="s">
        <v>63</v>
      </c>
      <c r="G137" s="113" t="s">
        <v>64</v>
      </c>
      <c r="H137" s="113" t="s">
        <v>65</v>
      </c>
      <c r="I137" s="113" t="s">
        <v>66</v>
      </c>
      <c r="J137" s="113" t="s">
        <v>211</v>
      </c>
      <c r="K137" s="113" t="s">
        <v>125</v>
      </c>
      <c r="L137" s="113" t="s">
        <v>1255</v>
      </c>
      <c r="M137" s="317">
        <v>1.7000000000000001E-2</v>
      </c>
      <c r="N137" s="113" t="s">
        <v>1256</v>
      </c>
      <c r="O137" s="113" t="s">
        <v>1265</v>
      </c>
      <c r="P137" s="167" t="s">
        <v>105</v>
      </c>
      <c r="Q137" s="257" t="s">
        <v>1266</v>
      </c>
      <c r="R137" s="167" t="s">
        <v>74</v>
      </c>
      <c r="S137" s="165" t="s">
        <v>1267</v>
      </c>
      <c r="T137" s="167" t="s">
        <v>108</v>
      </c>
      <c r="U137" s="317" t="s">
        <v>1268</v>
      </c>
      <c r="V137" s="317" t="s">
        <v>1269</v>
      </c>
      <c r="W137" s="317" t="s">
        <v>1270</v>
      </c>
      <c r="X137" s="164" t="s">
        <v>1271</v>
      </c>
      <c r="Y137" s="258" t="s">
        <v>1271</v>
      </c>
      <c r="Z137" s="59"/>
      <c r="AA137" s="86"/>
      <c r="AB137" s="313" t="s">
        <v>1272</v>
      </c>
      <c r="AC137" s="45" t="s">
        <v>1200</v>
      </c>
      <c r="AD137" s="113" t="s">
        <v>1273</v>
      </c>
      <c r="AE137" s="167"/>
      <c r="AF137" s="167"/>
      <c r="AG137" s="173" t="s">
        <v>1272</v>
      </c>
      <c r="AH137" s="173" t="s">
        <v>1200</v>
      </c>
      <c r="AI137" s="173" t="s">
        <v>1273</v>
      </c>
      <c r="AJ137" s="167"/>
      <c r="AK137" s="314"/>
      <c r="AL137" s="307"/>
      <c r="AM137" s="113"/>
      <c r="AN137" s="113"/>
      <c r="AO137" s="45"/>
      <c r="AP137" s="68"/>
      <c r="AQ137" s="138"/>
      <c r="AR137" s="44"/>
      <c r="AS137" s="173"/>
      <c r="AT137" s="45">
        <v>0</v>
      </c>
      <c r="AU137" s="68">
        <v>0</v>
      </c>
      <c r="AV137" s="55" t="s">
        <v>82</v>
      </c>
      <c r="AW137" s="55" t="s">
        <v>82</v>
      </c>
      <c r="AX137" s="56" t="s">
        <v>83</v>
      </c>
      <c r="AY137" s="57">
        <v>1.6E-2</v>
      </c>
      <c r="AZ137" s="205">
        <v>0</v>
      </c>
      <c r="BA137" s="205">
        <v>0</v>
      </c>
      <c r="BB137" s="238">
        <v>1</v>
      </c>
      <c r="BC137" s="238">
        <v>1</v>
      </c>
      <c r="BD137" s="238">
        <v>1</v>
      </c>
      <c r="BE137" s="254">
        <v>1</v>
      </c>
      <c r="BF137" s="121">
        <v>1</v>
      </c>
      <c r="BG137" s="74"/>
      <c r="BH137" s="84"/>
      <c r="BI137" s="46"/>
      <c r="BJ137" s="46"/>
      <c r="BK137" s="75"/>
      <c r="BL137" s="44" t="s">
        <v>1204</v>
      </c>
      <c r="BM137" s="65"/>
      <c r="BN137" s="65"/>
      <c r="BO137" s="142"/>
      <c r="BP137" s="7"/>
      <c r="BQ137" s="145"/>
    </row>
    <row r="138" spans="1:69" ht="35.25" hidden="1" customHeight="1">
      <c r="A138" s="233">
        <v>103.2</v>
      </c>
      <c r="B138" s="181" t="s">
        <v>1193</v>
      </c>
      <c r="C138" s="306" t="s">
        <v>756</v>
      </c>
      <c r="D138" s="167" t="s">
        <v>61</v>
      </c>
      <c r="E138" s="113" t="s">
        <v>85</v>
      </c>
      <c r="F138" s="113" t="s">
        <v>63</v>
      </c>
      <c r="G138" s="113" t="s">
        <v>64</v>
      </c>
      <c r="H138" s="113" t="s">
        <v>65</v>
      </c>
      <c r="I138" s="113" t="s">
        <v>66</v>
      </c>
      <c r="J138" s="113" t="s">
        <v>211</v>
      </c>
      <c r="K138" s="113" t="s">
        <v>125</v>
      </c>
      <c r="L138" s="113" t="s">
        <v>1255</v>
      </c>
      <c r="M138" s="167">
        <v>0</v>
      </c>
      <c r="N138" s="113" t="s">
        <v>1274</v>
      </c>
      <c r="O138" s="113" t="s">
        <v>1275</v>
      </c>
      <c r="P138" s="167" t="s">
        <v>105</v>
      </c>
      <c r="Q138" s="257" t="s">
        <v>1276</v>
      </c>
      <c r="R138" s="167" t="s">
        <v>138</v>
      </c>
      <c r="S138" s="165" t="s">
        <v>139</v>
      </c>
      <c r="T138" s="167" t="s">
        <v>108</v>
      </c>
      <c r="U138" s="311">
        <v>1</v>
      </c>
      <c r="V138" s="311">
        <v>1</v>
      </c>
      <c r="W138" s="311">
        <v>1</v>
      </c>
      <c r="X138" s="311">
        <v>1</v>
      </c>
      <c r="Y138" s="312">
        <v>4</v>
      </c>
      <c r="Z138" s="45"/>
      <c r="AA138" s="86"/>
      <c r="AB138" s="181" t="s">
        <v>1277</v>
      </c>
      <c r="AC138" s="45" t="s">
        <v>1200</v>
      </c>
      <c r="AD138" s="113" t="s">
        <v>1278</v>
      </c>
      <c r="AE138" s="167"/>
      <c r="AF138" s="238"/>
      <c r="AG138" s="173" t="s">
        <v>1277</v>
      </c>
      <c r="AH138" s="173" t="s">
        <v>1200</v>
      </c>
      <c r="AI138" s="173" t="s">
        <v>1278</v>
      </c>
      <c r="AJ138" s="167"/>
      <c r="AK138" s="164"/>
      <c r="AL138" s="307"/>
      <c r="AM138" s="113"/>
      <c r="AN138" s="113"/>
      <c r="AO138" s="45"/>
      <c r="AP138" s="68"/>
      <c r="AQ138" s="138"/>
      <c r="AR138" s="44"/>
      <c r="AS138" s="173"/>
      <c r="AT138" s="45">
        <v>0</v>
      </c>
      <c r="AU138" s="68">
        <v>0</v>
      </c>
      <c r="AV138" s="55" t="s">
        <v>82</v>
      </c>
      <c r="AW138" s="55" t="s">
        <v>82</v>
      </c>
      <c r="AX138" s="56" t="s">
        <v>83</v>
      </c>
      <c r="AY138" s="71">
        <v>1</v>
      </c>
      <c r="AZ138" s="205">
        <v>1</v>
      </c>
      <c r="BA138" s="205">
        <v>1</v>
      </c>
      <c r="BB138" s="238">
        <v>1</v>
      </c>
      <c r="BC138" s="238">
        <v>1</v>
      </c>
      <c r="BD138" s="238">
        <v>1</v>
      </c>
      <c r="BE138" s="319">
        <v>3</v>
      </c>
      <c r="BF138" s="121">
        <f>BE138/Y138</f>
        <v>0.75</v>
      </c>
      <c r="BG138" s="74"/>
      <c r="BH138" s="84"/>
      <c r="BI138" s="46"/>
      <c r="BJ138" s="46"/>
      <c r="BK138" s="75"/>
      <c r="BL138" s="44" t="s">
        <v>1204</v>
      </c>
      <c r="BM138" s="65"/>
      <c r="BN138" s="65"/>
      <c r="BO138" s="142"/>
      <c r="BP138" s="7"/>
      <c r="BQ138" s="145"/>
    </row>
    <row r="139" spans="1:69" s="4" customFormat="1" ht="108" hidden="1" customHeight="1">
      <c r="A139" s="43">
        <v>104</v>
      </c>
      <c r="B139" s="181" t="s">
        <v>1279</v>
      </c>
      <c r="C139" s="156" t="s">
        <v>961</v>
      </c>
      <c r="D139" s="45" t="s">
        <v>61</v>
      </c>
      <c r="E139" s="44" t="s">
        <v>85</v>
      </c>
      <c r="F139" s="44" t="s">
        <v>63</v>
      </c>
      <c r="G139" s="44" t="s">
        <v>64</v>
      </c>
      <c r="H139" s="44" t="s">
        <v>65</v>
      </c>
      <c r="I139" s="44" t="s">
        <v>99</v>
      </c>
      <c r="J139" s="44" t="s">
        <v>383</v>
      </c>
      <c r="K139" s="44" t="s">
        <v>125</v>
      </c>
      <c r="L139" s="44" t="s">
        <v>1280</v>
      </c>
      <c r="M139" s="68">
        <v>0.94</v>
      </c>
      <c r="N139" s="46" t="s">
        <v>1281</v>
      </c>
      <c r="O139" s="44" t="s">
        <v>1282</v>
      </c>
      <c r="P139" s="44" t="s">
        <v>72</v>
      </c>
      <c r="Q139" s="44" t="s">
        <v>1283</v>
      </c>
      <c r="R139" s="44" t="s">
        <v>74</v>
      </c>
      <c r="S139" s="46" t="s">
        <v>75</v>
      </c>
      <c r="T139" s="44" t="s">
        <v>76</v>
      </c>
      <c r="U139" s="68">
        <v>0.94</v>
      </c>
      <c r="V139" s="68">
        <v>0.96</v>
      </c>
      <c r="W139" s="68">
        <v>0.98</v>
      </c>
      <c r="X139" s="68">
        <v>1</v>
      </c>
      <c r="Y139" s="85">
        <v>1</v>
      </c>
      <c r="Z139" s="163">
        <v>0.22500000000000001</v>
      </c>
      <c r="AA139" s="105">
        <v>0.22500000000000001</v>
      </c>
      <c r="AB139" s="323" t="s">
        <v>1284</v>
      </c>
      <c r="AC139" s="44" t="s">
        <v>1285</v>
      </c>
      <c r="AD139" s="44" t="s">
        <v>1286</v>
      </c>
      <c r="AE139" s="324">
        <v>0.45</v>
      </c>
      <c r="AF139" s="324">
        <f>AE139/X139</f>
        <v>0.45</v>
      </c>
      <c r="AG139" s="54" t="s">
        <v>1287</v>
      </c>
      <c r="AH139" s="54" t="s">
        <v>1288</v>
      </c>
      <c r="AI139" s="44" t="s">
        <v>1289</v>
      </c>
      <c r="AJ139" s="68"/>
      <c r="AK139" s="68"/>
      <c r="AL139" s="54"/>
      <c r="AM139" s="44"/>
      <c r="AN139" s="54"/>
      <c r="AO139" s="70"/>
      <c r="AP139" s="70"/>
      <c r="AQ139" s="325"/>
      <c r="AR139" s="44"/>
      <c r="AS139" s="44"/>
      <c r="AT139" s="326">
        <v>0.45</v>
      </c>
      <c r="AU139" s="326">
        <f>AT139/X139</f>
        <v>0.45</v>
      </c>
      <c r="AV139" s="55" t="s">
        <v>82</v>
      </c>
      <c r="AW139" s="55" t="s">
        <v>82</v>
      </c>
      <c r="AX139" s="56" t="s">
        <v>83</v>
      </c>
      <c r="AY139" s="327">
        <v>0.91</v>
      </c>
      <c r="AZ139" s="328">
        <v>0.96</v>
      </c>
      <c r="BA139" s="328">
        <v>0.95090909090909093</v>
      </c>
      <c r="BB139" s="49">
        <f>AY139/U139</f>
        <v>0.96808510638297884</v>
      </c>
      <c r="BC139" s="49">
        <f>AZ139/V139</f>
        <v>1</v>
      </c>
      <c r="BD139" s="49">
        <v>0.9703153988868275</v>
      </c>
      <c r="BE139" s="329">
        <f>BD139</f>
        <v>0.9703153988868275</v>
      </c>
      <c r="BF139" s="121">
        <f>BE139/Y139</f>
        <v>0.9703153988868275</v>
      </c>
      <c r="BG139" s="74"/>
      <c r="BH139" s="46"/>
      <c r="BI139" s="46"/>
      <c r="BJ139" s="46"/>
      <c r="BK139" s="75"/>
      <c r="BL139" s="44"/>
      <c r="BM139" s="65"/>
      <c r="BN139" s="65"/>
      <c r="BO139" s="65"/>
      <c r="BQ139" s="150"/>
    </row>
    <row r="140" spans="1:69" s="4" customFormat="1" ht="54.75" hidden="1" customHeight="1">
      <c r="A140" s="43">
        <v>104.1</v>
      </c>
      <c r="B140" s="181" t="s">
        <v>1279</v>
      </c>
      <c r="C140" s="156" t="s">
        <v>961</v>
      </c>
      <c r="D140" s="45" t="s">
        <v>61</v>
      </c>
      <c r="E140" s="44" t="s">
        <v>85</v>
      </c>
      <c r="F140" s="44" t="s">
        <v>63</v>
      </c>
      <c r="G140" s="44" t="s">
        <v>64</v>
      </c>
      <c r="H140" s="44" t="s">
        <v>65</v>
      </c>
      <c r="I140" s="44" t="s">
        <v>99</v>
      </c>
      <c r="J140" s="44" t="s">
        <v>383</v>
      </c>
      <c r="K140" s="44" t="s">
        <v>125</v>
      </c>
      <c r="L140" s="44" t="s">
        <v>1280</v>
      </c>
      <c r="M140" s="103">
        <v>6</v>
      </c>
      <c r="N140" s="46" t="s">
        <v>1290</v>
      </c>
      <c r="O140" s="44" t="s">
        <v>1291</v>
      </c>
      <c r="P140" s="44" t="s">
        <v>105</v>
      </c>
      <c r="Q140" s="44" t="s">
        <v>1292</v>
      </c>
      <c r="R140" s="44" t="s">
        <v>138</v>
      </c>
      <c r="S140" s="46" t="s">
        <v>139</v>
      </c>
      <c r="T140" s="44" t="s">
        <v>76</v>
      </c>
      <c r="U140" s="45">
        <v>9</v>
      </c>
      <c r="V140" s="45">
        <v>9</v>
      </c>
      <c r="W140" s="45">
        <v>9</v>
      </c>
      <c r="X140" s="45">
        <v>9</v>
      </c>
      <c r="Y140" s="43">
        <v>36</v>
      </c>
      <c r="Z140" s="90">
        <v>4</v>
      </c>
      <c r="AA140" s="105">
        <f>4/9</f>
        <v>0.44444444444444442</v>
      </c>
      <c r="AB140" s="44" t="s">
        <v>1293</v>
      </c>
      <c r="AC140" s="44" t="s">
        <v>1285</v>
      </c>
      <c r="AD140" s="44" t="s">
        <v>1294</v>
      </c>
      <c r="AE140" s="330">
        <v>6</v>
      </c>
      <c r="AF140" s="324">
        <f>AE140/X140</f>
        <v>0.66666666666666663</v>
      </c>
      <c r="AG140" s="54" t="s">
        <v>1295</v>
      </c>
      <c r="AH140" s="54" t="s">
        <v>1288</v>
      </c>
      <c r="AI140" s="44" t="s">
        <v>1296</v>
      </c>
      <c r="AJ140" s="45"/>
      <c r="AK140" s="331"/>
      <c r="AL140" s="54"/>
      <c r="AM140" s="44"/>
      <c r="AN140" s="54"/>
      <c r="AO140" s="44"/>
      <c r="AP140" s="332"/>
      <c r="AQ140" s="325"/>
      <c r="AR140" s="44"/>
      <c r="AS140" s="44"/>
      <c r="AT140" s="45">
        <v>10</v>
      </c>
      <c r="AU140" s="326">
        <f>AT140/X140</f>
        <v>1.1111111111111112</v>
      </c>
      <c r="AV140" s="55" t="s">
        <v>82</v>
      </c>
      <c r="AW140" s="55" t="s">
        <v>82</v>
      </c>
      <c r="AX140" s="56" t="s">
        <v>83</v>
      </c>
      <c r="AY140" s="71">
        <v>8</v>
      </c>
      <c r="AZ140" s="154">
        <v>5</v>
      </c>
      <c r="BA140" s="154">
        <v>7</v>
      </c>
      <c r="BB140" s="49">
        <f>AY140/U140</f>
        <v>0.88888888888888884</v>
      </c>
      <c r="BC140" s="49">
        <f>AZ140/V140</f>
        <v>0.55555555555555558</v>
      </c>
      <c r="BD140" s="49">
        <v>0.77777777777777779</v>
      </c>
      <c r="BE140" s="95">
        <v>30</v>
      </c>
      <c r="BF140" s="121">
        <f>BE140/Y140</f>
        <v>0.83333333333333337</v>
      </c>
      <c r="BG140" s="74"/>
      <c r="BH140" s="46"/>
      <c r="BI140" s="46"/>
      <c r="BJ140" s="46"/>
      <c r="BK140" s="75"/>
      <c r="BL140" s="44"/>
      <c r="BM140" s="65"/>
      <c r="BN140" s="65"/>
      <c r="BO140" s="65"/>
      <c r="BQ140" s="150"/>
    </row>
    <row r="141" spans="1:69" s="4" customFormat="1" ht="66.75" hidden="1" customHeight="1">
      <c r="A141" s="43">
        <v>105</v>
      </c>
      <c r="B141" s="181" t="s">
        <v>1279</v>
      </c>
      <c r="C141" s="156" t="s">
        <v>961</v>
      </c>
      <c r="D141" s="45" t="s">
        <v>61</v>
      </c>
      <c r="E141" s="44" t="s">
        <v>85</v>
      </c>
      <c r="F141" s="44" t="s">
        <v>63</v>
      </c>
      <c r="G141" s="44" t="s">
        <v>64</v>
      </c>
      <c r="H141" s="44" t="s">
        <v>65</v>
      </c>
      <c r="I141" s="44" t="s">
        <v>66</v>
      </c>
      <c r="J141" s="44" t="s">
        <v>211</v>
      </c>
      <c r="K141" s="44" t="s">
        <v>125</v>
      </c>
      <c r="L141" s="44" t="s">
        <v>1297</v>
      </c>
      <c r="M141" s="45">
        <v>0</v>
      </c>
      <c r="N141" s="46" t="s">
        <v>1298</v>
      </c>
      <c r="O141" s="44" t="s">
        <v>1299</v>
      </c>
      <c r="P141" s="44" t="s">
        <v>105</v>
      </c>
      <c r="Q141" s="44" t="s">
        <v>1300</v>
      </c>
      <c r="R141" s="44" t="s">
        <v>138</v>
      </c>
      <c r="S141" s="46" t="s">
        <v>107</v>
      </c>
      <c r="T141" s="44" t="s">
        <v>76</v>
      </c>
      <c r="U141" s="45">
        <v>1</v>
      </c>
      <c r="V141" s="45">
        <v>0</v>
      </c>
      <c r="W141" s="45">
        <v>0</v>
      </c>
      <c r="X141" s="45">
        <v>0</v>
      </c>
      <c r="Y141" s="43">
        <v>1</v>
      </c>
      <c r="Z141" s="90">
        <v>0</v>
      </c>
      <c r="AA141" s="105">
        <v>0</v>
      </c>
      <c r="AB141" s="44" t="s">
        <v>1301</v>
      </c>
      <c r="AC141" s="44"/>
      <c r="AD141" s="44" t="s">
        <v>1302</v>
      </c>
      <c r="AE141" s="330"/>
      <c r="AF141" s="324"/>
      <c r="AG141" s="54" t="s">
        <v>1301</v>
      </c>
      <c r="AH141" s="54" t="s">
        <v>1303</v>
      </c>
      <c r="AI141" s="44" t="s">
        <v>1304</v>
      </c>
      <c r="AJ141" s="45"/>
      <c r="AK141" s="45"/>
      <c r="AL141" s="54"/>
      <c r="AM141" s="44"/>
      <c r="AN141" s="44"/>
      <c r="AO141" s="44"/>
      <c r="AP141" s="44"/>
      <c r="AQ141" s="54"/>
      <c r="AR141" s="44"/>
      <c r="AS141" s="44"/>
      <c r="AT141" s="45" t="s">
        <v>971</v>
      </c>
      <c r="AU141" s="68" t="s">
        <v>971</v>
      </c>
      <c r="AV141" s="55" t="s">
        <v>82</v>
      </c>
      <c r="AW141" s="55" t="s">
        <v>82</v>
      </c>
      <c r="AX141" s="56" t="s">
        <v>83</v>
      </c>
      <c r="AY141" s="71">
        <v>1</v>
      </c>
      <c r="AZ141" s="109">
        <v>0</v>
      </c>
      <c r="BA141" s="109">
        <v>0</v>
      </c>
      <c r="BB141" s="47">
        <f>AY141/U141</f>
        <v>1</v>
      </c>
      <c r="BC141" s="47">
        <v>0</v>
      </c>
      <c r="BD141" s="47">
        <v>0</v>
      </c>
      <c r="BE141" s="95">
        <v>1</v>
      </c>
      <c r="BF141" s="121">
        <f>BE141/Y141</f>
        <v>1</v>
      </c>
      <c r="BG141" s="74"/>
      <c r="BH141" s="46"/>
      <c r="BI141" s="46"/>
      <c r="BJ141" s="46"/>
      <c r="BK141" s="75"/>
      <c r="BL141" s="44"/>
      <c r="BM141" s="65"/>
      <c r="BN141" s="65"/>
      <c r="BO141" s="65"/>
      <c r="BQ141" s="150"/>
    </row>
    <row r="142" spans="1:69" s="4" customFormat="1" ht="66.75" hidden="1" customHeight="1">
      <c r="A142" s="43">
        <v>105.1</v>
      </c>
      <c r="B142" s="181" t="s">
        <v>1279</v>
      </c>
      <c r="C142" s="156" t="s">
        <v>961</v>
      </c>
      <c r="D142" s="45" t="s">
        <v>61</v>
      </c>
      <c r="E142" s="44" t="s">
        <v>85</v>
      </c>
      <c r="F142" s="44" t="s">
        <v>63</v>
      </c>
      <c r="G142" s="44" t="s">
        <v>64</v>
      </c>
      <c r="H142" s="44" t="s">
        <v>65</v>
      </c>
      <c r="I142" s="44" t="s">
        <v>66</v>
      </c>
      <c r="J142" s="44" t="s">
        <v>211</v>
      </c>
      <c r="K142" s="44" t="s">
        <v>125</v>
      </c>
      <c r="L142" s="44" t="s">
        <v>1297</v>
      </c>
      <c r="M142" s="45">
        <v>0</v>
      </c>
      <c r="N142" s="65" t="s">
        <v>1305</v>
      </c>
      <c r="O142" s="44" t="s">
        <v>1306</v>
      </c>
      <c r="P142" s="44" t="s">
        <v>105</v>
      </c>
      <c r="Q142" s="44" t="s">
        <v>1307</v>
      </c>
      <c r="R142" s="44" t="s">
        <v>138</v>
      </c>
      <c r="S142" s="46" t="s">
        <v>139</v>
      </c>
      <c r="T142" s="44" t="s">
        <v>108</v>
      </c>
      <c r="U142" s="45">
        <v>0</v>
      </c>
      <c r="V142" s="45">
        <v>200</v>
      </c>
      <c r="W142" s="45">
        <v>200</v>
      </c>
      <c r="X142" s="45">
        <v>200</v>
      </c>
      <c r="Y142" s="43">
        <v>600</v>
      </c>
      <c r="Z142" s="178">
        <v>15</v>
      </c>
      <c r="AA142" s="105">
        <f>15/200</f>
        <v>7.4999999999999997E-2</v>
      </c>
      <c r="AB142" s="44" t="s">
        <v>1308</v>
      </c>
      <c r="AC142" s="44" t="s">
        <v>1309</v>
      </c>
      <c r="AD142" s="44" t="s">
        <v>1310</v>
      </c>
      <c r="AE142" s="330">
        <v>1190</v>
      </c>
      <c r="AF142" s="324">
        <v>1</v>
      </c>
      <c r="AG142" s="54" t="s">
        <v>1311</v>
      </c>
      <c r="AH142" s="54" t="s">
        <v>1303</v>
      </c>
      <c r="AI142" s="44" t="s">
        <v>1312</v>
      </c>
      <c r="AJ142" s="45"/>
      <c r="AK142" s="116"/>
      <c r="AL142" s="54"/>
      <c r="AM142" s="44"/>
      <c r="AN142" s="54"/>
      <c r="AO142" s="44"/>
      <c r="AP142" s="332"/>
      <c r="AQ142" s="325"/>
      <c r="AR142" s="44"/>
      <c r="AS142" s="44"/>
      <c r="AT142" s="103">
        <f>AE142+Z142</f>
        <v>1205</v>
      </c>
      <c r="AU142" s="326">
        <f>AT142/X142</f>
        <v>6.0250000000000004</v>
      </c>
      <c r="AV142" s="55" t="s">
        <v>82</v>
      </c>
      <c r="AW142" s="55" t="s">
        <v>82</v>
      </c>
      <c r="AX142" s="56" t="s">
        <v>83</v>
      </c>
      <c r="AY142" s="71">
        <v>0</v>
      </c>
      <c r="AZ142" s="154">
        <v>110</v>
      </c>
      <c r="BA142" s="154">
        <v>2043</v>
      </c>
      <c r="BB142" s="47">
        <v>0</v>
      </c>
      <c r="BC142" s="49">
        <f>AZ142/V142</f>
        <v>0.55000000000000004</v>
      </c>
      <c r="BD142" s="49">
        <v>1</v>
      </c>
      <c r="BE142" s="95">
        <v>3358</v>
      </c>
      <c r="BF142" s="121">
        <f>BE142/Y142</f>
        <v>5.5966666666666667</v>
      </c>
      <c r="BG142" s="74"/>
      <c r="BH142" s="46"/>
      <c r="BI142" s="46"/>
      <c r="BJ142" s="46"/>
      <c r="BK142" s="75"/>
      <c r="BL142" s="44"/>
      <c r="BM142" s="65"/>
      <c r="BN142" s="65"/>
      <c r="BO142" s="65"/>
      <c r="BQ142" s="150"/>
    </row>
    <row r="143" spans="1:69" s="4" customFormat="1" ht="81" hidden="1" customHeight="1">
      <c r="A143" s="43">
        <v>106</v>
      </c>
      <c r="B143" s="181" t="s">
        <v>1279</v>
      </c>
      <c r="C143" s="156" t="s">
        <v>961</v>
      </c>
      <c r="D143" s="45" t="s">
        <v>61</v>
      </c>
      <c r="E143" s="44" t="s">
        <v>85</v>
      </c>
      <c r="F143" s="44" t="s">
        <v>63</v>
      </c>
      <c r="G143" s="44" t="s">
        <v>64</v>
      </c>
      <c r="H143" s="44" t="s">
        <v>65</v>
      </c>
      <c r="I143" s="44" t="s">
        <v>99</v>
      </c>
      <c r="J143" s="44" t="s">
        <v>100</v>
      </c>
      <c r="K143" s="44" t="s">
        <v>112</v>
      </c>
      <c r="L143" s="44" t="s">
        <v>1313</v>
      </c>
      <c r="M143" s="45">
        <v>155.19999999999999</v>
      </c>
      <c r="N143" s="46" t="s">
        <v>1314</v>
      </c>
      <c r="O143" s="44" t="s">
        <v>1315</v>
      </c>
      <c r="P143" s="44" t="s">
        <v>72</v>
      </c>
      <c r="Q143" s="44" t="s">
        <v>1316</v>
      </c>
      <c r="R143" s="44" t="s">
        <v>138</v>
      </c>
      <c r="S143" s="46" t="s">
        <v>1267</v>
      </c>
      <c r="T143" s="44" t="s">
        <v>76</v>
      </c>
      <c r="U143" s="45">
        <v>140</v>
      </c>
      <c r="V143" s="45">
        <v>124</v>
      </c>
      <c r="W143" s="45">
        <v>107</v>
      </c>
      <c r="X143" s="45">
        <v>90</v>
      </c>
      <c r="Y143" s="43">
        <v>90</v>
      </c>
      <c r="Z143" s="96">
        <v>225.43043706085001</v>
      </c>
      <c r="AA143" s="105">
        <v>0.39923623967293498</v>
      </c>
      <c r="AB143" s="44" t="s">
        <v>1317</v>
      </c>
      <c r="AC143" s="44" t="s">
        <v>1318</v>
      </c>
      <c r="AD143" s="44" t="s">
        <v>1319</v>
      </c>
      <c r="AE143" s="333">
        <v>148.74</v>
      </c>
      <c r="AF143" s="324">
        <f>X143/AE143</f>
        <v>0.60508269463493336</v>
      </c>
      <c r="AG143" s="54" t="s">
        <v>1320</v>
      </c>
      <c r="AH143" s="54" t="s">
        <v>1321</v>
      </c>
      <c r="AI143" s="44" t="s">
        <v>1322</v>
      </c>
      <c r="AJ143" s="45"/>
      <c r="AK143" s="45"/>
      <c r="AL143" s="54"/>
      <c r="AM143" s="44"/>
      <c r="AN143" s="54"/>
      <c r="AO143" s="44"/>
      <c r="AP143" s="332"/>
      <c r="AQ143" s="325"/>
      <c r="AR143" s="44"/>
      <c r="AS143" s="44"/>
      <c r="AT143" s="100">
        <v>148.74</v>
      </c>
      <c r="AU143" s="116">
        <v>0.61</v>
      </c>
      <c r="AV143" s="55" t="s">
        <v>82</v>
      </c>
      <c r="AW143" s="55" t="s">
        <v>82</v>
      </c>
      <c r="AX143" s="56" t="s">
        <v>83</v>
      </c>
      <c r="AY143" s="71">
        <v>115</v>
      </c>
      <c r="AZ143" s="154">
        <v>201</v>
      </c>
      <c r="BA143" s="154">
        <v>229.26</v>
      </c>
      <c r="BB143" s="47">
        <v>0.8214285714285714</v>
      </c>
      <c r="BC143" s="47">
        <v>0.62</v>
      </c>
      <c r="BD143" s="47">
        <v>0.46671900898543139</v>
      </c>
      <c r="BE143" s="334">
        <f>AT143</f>
        <v>148.74</v>
      </c>
      <c r="BF143" s="89">
        <f>Y143/BE143</f>
        <v>0.60508269463493336</v>
      </c>
      <c r="BG143" s="74"/>
      <c r="BH143" s="46"/>
      <c r="BI143" s="46"/>
      <c r="BJ143" s="46"/>
      <c r="BK143" s="75"/>
      <c r="BL143" s="44"/>
      <c r="BM143" s="65"/>
      <c r="BN143" s="65"/>
      <c r="BO143" s="65"/>
      <c r="BQ143" s="150"/>
    </row>
    <row r="144" spans="1:69" s="4" customFormat="1" ht="66.75" hidden="1" customHeight="1">
      <c r="A144" s="43">
        <v>106.1</v>
      </c>
      <c r="B144" s="181" t="s">
        <v>1279</v>
      </c>
      <c r="C144" s="156" t="s">
        <v>961</v>
      </c>
      <c r="D144" s="45" t="s">
        <v>61</v>
      </c>
      <c r="E144" s="44" t="s">
        <v>85</v>
      </c>
      <c r="F144" s="44" t="s">
        <v>63</v>
      </c>
      <c r="G144" s="44" t="s">
        <v>64</v>
      </c>
      <c r="H144" s="44" t="s">
        <v>65</v>
      </c>
      <c r="I144" s="44" t="s">
        <v>99</v>
      </c>
      <c r="J144" s="44" t="s">
        <v>100</v>
      </c>
      <c r="K144" s="44" t="s">
        <v>112</v>
      </c>
      <c r="L144" s="44" t="s">
        <v>1313</v>
      </c>
      <c r="M144" s="45">
        <v>1.0900000000000001</v>
      </c>
      <c r="N144" s="46" t="s">
        <v>1323</v>
      </c>
      <c r="O144" s="44" t="s">
        <v>1324</v>
      </c>
      <c r="P144" s="44" t="s">
        <v>72</v>
      </c>
      <c r="Q144" s="44" t="s">
        <v>1325</v>
      </c>
      <c r="R144" s="44" t="s">
        <v>138</v>
      </c>
      <c r="S144" s="46" t="s">
        <v>107</v>
      </c>
      <c r="T144" s="44" t="s">
        <v>76</v>
      </c>
      <c r="U144" s="45" t="s">
        <v>1326</v>
      </c>
      <c r="V144" s="45" t="s">
        <v>1326</v>
      </c>
      <c r="W144" s="45" t="s">
        <v>1326</v>
      </c>
      <c r="X144" s="45" t="s">
        <v>1326</v>
      </c>
      <c r="Y144" s="43">
        <v>1</v>
      </c>
      <c r="Z144" s="96">
        <v>2.04</v>
      </c>
      <c r="AA144" s="105">
        <v>1</v>
      </c>
      <c r="AB144" s="44" t="s">
        <v>1327</v>
      </c>
      <c r="AC144" s="44" t="s">
        <v>1328</v>
      </c>
      <c r="AD144" s="44" t="s">
        <v>1329</v>
      </c>
      <c r="AE144" s="333">
        <v>1.55</v>
      </c>
      <c r="AF144" s="324">
        <v>1</v>
      </c>
      <c r="AG144" s="54" t="s">
        <v>1330</v>
      </c>
      <c r="AH144" s="54" t="s">
        <v>1331</v>
      </c>
      <c r="AI144" s="44" t="s">
        <v>1332</v>
      </c>
      <c r="AJ144" s="45"/>
      <c r="AK144" s="45"/>
      <c r="AL144" s="54"/>
      <c r="AM144" s="44"/>
      <c r="AN144" s="54"/>
      <c r="AO144" s="44"/>
      <c r="AP144" s="335"/>
      <c r="AQ144" s="325"/>
      <c r="AR144" s="44"/>
      <c r="AS144" s="44"/>
      <c r="AT144" s="100">
        <f>Z144</f>
        <v>2.04</v>
      </c>
      <c r="AU144" s="324">
        <v>1</v>
      </c>
      <c r="AV144" s="55" t="s">
        <v>82</v>
      </c>
      <c r="AW144" s="55" t="s">
        <v>82</v>
      </c>
      <c r="AX144" s="56" t="s">
        <v>83</v>
      </c>
      <c r="AY144" s="71" t="s">
        <v>1333</v>
      </c>
      <c r="AZ144" s="154">
        <v>1.42</v>
      </c>
      <c r="BA144" s="154">
        <v>1.35</v>
      </c>
      <c r="BB144" s="47">
        <v>1</v>
      </c>
      <c r="BC144" s="47">
        <v>1</v>
      </c>
      <c r="BD144" s="47">
        <v>1</v>
      </c>
      <c r="BE144" s="334">
        <f>AT144</f>
        <v>2.04</v>
      </c>
      <c r="BF144" s="276">
        <v>1</v>
      </c>
      <c r="BG144" s="74"/>
      <c r="BH144" s="46"/>
      <c r="BI144" s="46"/>
      <c r="BJ144" s="46"/>
      <c r="BK144" s="75"/>
      <c r="BL144" s="44"/>
      <c r="BM144" s="65"/>
      <c r="BN144" s="65"/>
      <c r="BO144" s="65"/>
      <c r="BQ144" s="150"/>
    </row>
    <row r="145" spans="1:69" s="4" customFormat="1" ht="66" hidden="1" customHeight="1">
      <c r="A145" s="43">
        <v>107</v>
      </c>
      <c r="B145" s="181" t="s">
        <v>1279</v>
      </c>
      <c r="C145" s="156" t="s">
        <v>961</v>
      </c>
      <c r="D145" s="45" t="s">
        <v>61</v>
      </c>
      <c r="E145" s="44" t="s">
        <v>85</v>
      </c>
      <c r="F145" s="44" t="s">
        <v>63</v>
      </c>
      <c r="G145" s="44" t="s">
        <v>64</v>
      </c>
      <c r="H145" s="44" t="s">
        <v>65</v>
      </c>
      <c r="I145" s="44" t="s">
        <v>123</v>
      </c>
      <c r="J145" s="44" t="s">
        <v>124</v>
      </c>
      <c r="K145" s="44" t="s">
        <v>87</v>
      </c>
      <c r="L145" s="44" t="s">
        <v>1334</v>
      </c>
      <c r="M145" s="45">
        <v>1</v>
      </c>
      <c r="N145" s="46" t="s">
        <v>1335</v>
      </c>
      <c r="O145" s="44" t="s">
        <v>1336</v>
      </c>
      <c r="P145" s="44" t="s">
        <v>105</v>
      </c>
      <c r="Q145" s="44" t="s">
        <v>1337</v>
      </c>
      <c r="R145" s="44" t="s">
        <v>138</v>
      </c>
      <c r="S145" s="46" t="s">
        <v>139</v>
      </c>
      <c r="T145" s="44" t="s">
        <v>76</v>
      </c>
      <c r="U145" s="45">
        <v>0</v>
      </c>
      <c r="V145" s="45">
        <v>1</v>
      </c>
      <c r="W145" s="45">
        <v>0</v>
      </c>
      <c r="X145" s="45">
        <v>1</v>
      </c>
      <c r="Y145" s="43">
        <v>2</v>
      </c>
      <c r="Z145" s="90">
        <v>1</v>
      </c>
      <c r="AA145" s="105">
        <v>1</v>
      </c>
      <c r="AB145" s="44" t="s">
        <v>1338</v>
      </c>
      <c r="AC145" s="44" t="s">
        <v>1285</v>
      </c>
      <c r="AD145" s="44" t="s">
        <v>1339</v>
      </c>
      <c r="AE145" s="330" t="s">
        <v>83</v>
      </c>
      <c r="AF145" s="324" t="s">
        <v>83</v>
      </c>
      <c r="AG145" s="54" t="s">
        <v>1340</v>
      </c>
      <c r="AH145" s="54" t="s">
        <v>1288</v>
      </c>
      <c r="AI145" s="44" t="s">
        <v>1341</v>
      </c>
      <c r="AJ145" s="45"/>
      <c r="AK145" s="45"/>
      <c r="AL145" s="54"/>
      <c r="AM145" s="44"/>
      <c r="AN145" s="54"/>
      <c r="AO145" s="44"/>
      <c r="AP145" s="44"/>
      <c r="AQ145" s="325"/>
      <c r="AR145" s="44"/>
      <c r="AS145" s="44"/>
      <c r="AT145" s="45">
        <f>Z145</f>
        <v>1</v>
      </c>
      <c r="AU145" s="326">
        <f>AT145/X145</f>
        <v>1</v>
      </c>
      <c r="AV145" s="55" t="s">
        <v>82</v>
      </c>
      <c r="AW145" s="55" t="s">
        <v>82</v>
      </c>
      <c r="AX145" s="56" t="s">
        <v>83</v>
      </c>
      <c r="AY145" s="71" t="s">
        <v>83</v>
      </c>
      <c r="AZ145" s="154">
        <v>1</v>
      </c>
      <c r="BA145" s="154">
        <v>0</v>
      </c>
      <c r="BB145" s="47" t="s">
        <v>83</v>
      </c>
      <c r="BC145" s="47">
        <v>1</v>
      </c>
      <c r="BD145" s="47">
        <v>0</v>
      </c>
      <c r="BE145" s="95">
        <v>2</v>
      </c>
      <c r="BF145" s="121">
        <f t="shared" ref="BF145:BF155" si="12">BE145/Y145</f>
        <v>1</v>
      </c>
      <c r="BG145" s="74"/>
      <c r="BH145" s="46"/>
      <c r="BI145" s="46"/>
      <c r="BJ145" s="46"/>
      <c r="BK145" s="75"/>
      <c r="BL145" s="44"/>
      <c r="BM145" s="65"/>
      <c r="BN145" s="65"/>
      <c r="BO145" s="65"/>
      <c r="BQ145" s="150"/>
    </row>
    <row r="146" spans="1:69" s="4" customFormat="1" ht="35.25" hidden="1" customHeight="1">
      <c r="A146" s="43">
        <v>108</v>
      </c>
      <c r="B146" s="181" t="s">
        <v>1342</v>
      </c>
      <c r="C146" s="44" t="s">
        <v>180</v>
      </c>
      <c r="D146" s="45" t="s">
        <v>61</v>
      </c>
      <c r="E146" s="44" t="s">
        <v>62</v>
      </c>
      <c r="F146" s="44" t="s">
        <v>63</v>
      </c>
      <c r="G146" s="44" t="s">
        <v>64</v>
      </c>
      <c r="H146" s="44" t="s">
        <v>65</v>
      </c>
      <c r="I146" s="44" t="s">
        <v>66</v>
      </c>
      <c r="J146" s="44" t="s">
        <v>86</v>
      </c>
      <c r="K146" s="44" t="s">
        <v>125</v>
      </c>
      <c r="L146" s="44" t="s">
        <v>1343</v>
      </c>
      <c r="M146" s="68">
        <v>0</v>
      </c>
      <c r="N146" s="44" t="s">
        <v>1344</v>
      </c>
      <c r="O146" s="44" t="s">
        <v>1345</v>
      </c>
      <c r="P146" s="44" t="s">
        <v>105</v>
      </c>
      <c r="Q146" s="44" t="s">
        <v>1346</v>
      </c>
      <c r="R146" s="44" t="s">
        <v>74</v>
      </c>
      <c r="S146" s="46" t="s">
        <v>139</v>
      </c>
      <c r="T146" s="44" t="s">
        <v>76</v>
      </c>
      <c r="U146" s="68">
        <v>0.22</v>
      </c>
      <c r="V146" s="68">
        <v>0.22</v>
      </c>
      <c r="W146" s="68">
        <v>0.22</v>
      </c>
      <c r="X146" s="68">
        <v>0.34</v>
      </c>
      <c r="Y146" s="85">
        <v>1</v>
      </c>
      <c r="Z146" s="131">
        <v>0.1938</v>
      </c>
      <c r="AA146" s="55">
        <v>0.56999999999999995</v>
      </c>
      <c r="AB146" s="336" t="s">
        <v>1347</v>
      </c>
      <c r="AC146" s="53" t="s">
        <v>1348</v>
      </c>
      <c r="AD146" s="53" t="s">
        <v>1349</v>
      </c>
      <c r="AE146" s="114">
        <v>0.24249999999999999</v>
      </c>
      <c r="AF146" s="128">
        <v>0.71</v>
      </c>
      <c r="AG146" s="53" t="s">
        <v>1350</v>
      </c>
      <c r="AH146" s="53" t="s">
        <v>1348</v>
      </c>
      <c r="AI146" s="44" t="s">
        <v>1351</v>
      </c>
      <c r="AJ146" s="116"/>
      <c r="AK146" s="68"/>
      <c r="AL146" s="69"/>
      <c r="AM146" s="44"/>
      <c r="AN146" s="44"/>
      <c r="AO146" s="70"/>
      <c r="AP146" s="70"/>
      <c r="AQ146" s="54"/>
      <c r="AR146" s="44"/>
      <c r="AS146" s="44"/>
      <c r="AT146" s="131">
        <f>+AE146</f>
        <v>0.24249999999999999</v>
      </c>
      <c r="AU146" s="55">
        <f>+AF146</f>
        <v>0.71</v>
      </c>
      <c r="AV146" s="55" t="s">
        <v>82</v>
      </c>
      <c r="AW146" s="55" t="s">
        <v>82</v>
      </c>
      <c r="AX146" s="56" t="s">
        <v>83</v>
      </c>
      <c r="AY146" s="161">
        <v>0.22</v>
      </c>
      <c r="AZ146" s="57">
        <v>0.22</v>
      </c>
      <c r="BA146" s="57">
        <v>0.22</v>
      </c>
      <c r="BB146" s="49">
        <v>1</v>
      </c>
      <c r="BC146" s="49">
        <v>1</v>
      </c>
      <c r="BD146" s="49">
        <v>1</v>
      </c>
      <c r="BE146" s="132">
        <f>66%+AT146</f>
        <v>0.90250000000000008</v>
      </c>
      <c r="BF146" s="89">
        <f t="shared" si="12"/>
        <v>0.90250000000000008</v>
      </c>
      <c r="BG146" s="74"/>
      <c r="BH146" s="46"/>
      <c r="BI146" s="46"/>
      <c r="BJ146" s="46"/>
      <c r="BK146" s="75"/>
      <c r="BL146" s="44"/>
      <c r="BM146" s="65"/>
      <c r="BN146" s="65"/>
      <c r="BO146" s="65"/>
      <c r="BP146" s="337"/>
      <c r="BQ146" s="150"/>
    </row>
    <row r="147" spans="1:69" s="4" customFormat="1" ht="35.25" hidden="1" customHeight="1">
      <c r="A147" s="43">
        <v>109</v>
      </c>
      <c r="B147" s="181" t="s">
        <v>1342</v>
      </c>
      <c r="C147" s="44" t="s">
        <v>180</v>
      </c>
      <c r="D147" s="45" t="s">
        <v>61</v>
      </c>
      <c r="E147" s="44" t="s">
        <v>85</v>
      </c>
      <c r="F147" s="44" t="s">
        <v>63</v>
      </c>
      <c r="G147" s="44" t="s">
        <v>64</v>
      </c>
      <c r="H147" s="44" t="s">
        <v>65</v>
      </c>
      <c r="I147" s="44" t="s">
        <v>66</v>
      </c>
      <c r="J147" s="44" t="s">
        <v>86</v>
      </c>
      <c r="K147" s="44" t="s">
        <v>125</v>
      </c>
      <c r="L147" s="44" t="s">
        <v>1352</v>
      </c>
      <c r="M147" s="45">
        <v>7</v>
      </c>
      <c r="N147" s="44" t="s">
        <v>1353</v>
      </c>
      <c r="O147" s="44" t="s">
        <v>1354</v>
      </c>
      <c r="P147" s="44" t="s">
        <v>105</v>
      </c>
      <c r="Q147" s="44" t="s">
        <v>1355</v>
      </c>
      <c r="R147" s="44" t="s">
        <v>138</v>
      </c>
      <c r="S147" s="46" t="s">
        <v>139</v>
      </c>
      <c r="T147" s="44" t="s">
        <v>108</v>
      </c>
      <c r="U147" s="45">
        <v>1</v>
      </c>
      <c r="V147" s="45">
        <v>2</v>
      </c>
      <c r="W147" s="45">
        <v>1</v>
      </c>
      <c r="X147" s="45">
        <v>1</v>
      </c>
      <c r="Y147" s="43">
        <f>SUM(U147:X147)</f>
        <v>5</v>
      </c>
      <c r="Z147" s="125" t="s">
        <v>83</v>
      </c>
      <c r="AA147" s="125" t="s">
        <v>83</v>
      </c>
      <c r="AB147" s="53" t="s">
        <v>1356</v>
      </c>
      <c r="AC147" s="53" t="s">
        <v>1348</v>
      </c>
      <c r="AD147" s="53" t="s">
        <v>1357</v>
      </c>
      <c r="AE147" s="53" t="s">
        <v>83</v>
      </c>
      <c r="AF147" s="53" t="s">
        <v>83</v>
      </c>
      <c r="AG147" s="53" t="s">
        <v>1358</v>
      </c>
      <c r="AH147" s="53" t="s">
        <v>1348</v>
      </c>
      <c r="AI147" s="44" t="s">
        <v>1357</v>
      </c>
      <c r="AJ147" s="45"/>
      <c r="AK147" s="45"/>
      <c r="AL147" s="69"/>
      <c r="AM147" s="44"/>
      <c r="AN147" s="44"/>
      <c r="AO147" s="44"/>
      <c r="AP147" s="70"/>
      <c r="AQ147" s="54"/>
      <c r="AR147" s="44"/>
      <c r="AS147" s="44"/>
      <c r="AT147" s="152" t="s">
        <v>83</v>
      </c>
      <c r="AU147" s="152" t="s">
        <v>83</v>
      </c>
      <c r="AV147" s="55" t="s">
        <v>82</v>
      </c>
      <c r="AW147" s="55" t="s">
        <v>82</v>
      </c>
      <c r="AX147" s="56" t="s">
        <v>83</v>
      </c>
      <c r="AY147" s="71">
        <v>1</v>
      </c>
      <c r="AZ147" s="71">
        <v>2</v>
      </c>
      <c r="BA147" s="71">
        <v>1</v>
      </c>
      <c r="BB147" s="47">
        <v>1</v>
      </c>
      <c r="BC147" s="47">
        <v>1</v>
      </c>
      <c r="BD147" s="47">
        <v>1</v>
      </c>
      <c r="BE147" s="95">
        <v>4</v>
      </c>
      <c r="BF147" s="89">
        <f t="shared" si="12"/>
        <v>0.8</v>
      </c>
      <c r="BG147" s="74"/>
      <c r="BH147" s="46"/>
      <c r="BI147" s="46"/>
      <c r="BJ147" s="46"/>
      <c r="BK147" s="75"/>
      <c r="BL147" s="44"/>
      <c r="BM147" s="65"/>
      <c r="BN147" s="65"/>
      <c r="BO147" s="65"/>
      <c r="BQ147" s="150"/>
    </row>
    <row r="148" spans="1:69" s="4" customFormat="1" ht="35.25" hidden="1" customHeight="1">
      <c r="A148" s="43">
        <v>110</v>
      </c>
      <c r="B148" s="181" t="s">
        <v>1342</v>
      </c>
      <c r="C148" s="44" t="s">
        <v>180</v>
      </c>
      <c r="D148" s="45" t="s">
        <v>61</v>
      </c>
      <c r="E148" s="44" t="s">
        <v>85</v>
      </c>
      <c r="F148" s="44" t="s">
        <v>63</v>
      </c>
      <c r="G148" s="44" t="s">
        <v>64</v>
      </c>
      <c r="H148" s="44" t="s">
        <v>65</v>
      </c>
      <c r="I148" s="44" t="s">
        <v>66</v>
      </c>
      <c r="J148" s="44" t="s">
        <v>86</v>
      </c>
      <c r="K148" s="44" t="s">
        <v>125</v>
      </c>
      <c r="L148" s="44" t="s">
        <v>1359</v>
      </c>
      <c r="M148" s="45">
        <v>29</v>
      </c>
      <c r="N148" s="44" t="s">
        <v>1360</v>
      </c>
      <c r="O148" s="44" t="s">
        <v>1361</v>
      </c>
      <c r="P148" s="44" t="s">
        <v>105</v>
      </c>
      <c r="Q148" s="44" t="s">
        <v>1362</v>
      </c>
      <c r="R148" s="44" t="s">
        <v>138</v>
      </c>
      <c r="S148" s="46" t="s">
        <v>139</v>
      </c>
      <c r="T148" s="44" t="s">
        <v>76</v>
      </c>
      <c r="U148" s="45">
        <v>43</v>
      </c>
      <c r="V148" s="45">
        <v>159</v>
      </c>
      <c r="W148" s="45">
        <v>45</v>
      </c>
      <c r="X148" s="45">
        <v>50</v>
      </c>
      <c r="Y148" s="43">
        <f>SUM(U148:X148)</f>
        <v>297</v>
      </c>
      <c r="Z148" s="152">
        <v>9</v>
      </c>
      <c r="AA148" s="55">
        <v>0.18</v>
      </c>
      <c r="AB148" s="336" t="s">
        <v>1363</v>
      </c>
      <c r="AC148" s="53" t="s">
        <v>1348</v>
      </c>
      <c r="AD148" s="53" t="s">
        <v>1364</v>
      </c>
      <c r="AE148" s="53">
        <v>23</v>
      </c>
      <c r="AF148" s="114">
        <f>+AE148/X148</f>
        <v>0.46</v>
      </c>
      <c r="AG148" s="53" t="s">
        <v>1365</v>
      </c>
      <c r="AH148" s="53" t="s">
        <v>1348</v>
      </c>
      <c r="AI148" s="44" t="s">
        <v>1366</v>
      </c>
      <c r="AJ148" s="45"/>
      <c r="AK148" s="68"/>
      <c r="AL148" s="69"/>
      <c r="AM148" s="44"/>
      <c r="AN148" s="44"/>
      <c r="AO148" s="44"/>
      <c r="AP148" s="70"/>
      <c r="AQ148" s="54"/>
      <c r="AR148" s="44"/>
      <c r="AS148" s="44"/>
      <c r="AT148" s="152">
        <v>23</v>
      </c>
      <c r="AU148" s="55">
        <f>+AT148/X148</f>
        <v>0.46</v>
      </c>
      <c r="AV148" s="55" t="s">
        <v>82</v>
      </c>
      <c r="AW148" s="55" t="s">
        <v>82</v>
      </c>
      <c r="AX148" s="56" t="s">
        <v>83</v>
      </c>
      <c r="AY148" s="71">
        <v>43</v>
      </c>
      <c r="AZ148" s="71">
        <v>159</v>
      </c>
      <c r="BA148" s="71">
        <v>45</v>
      </c>
      <c r="BB148" s="47">
        <v>1</v>
      </c>
      <c r="BC148" s="47">
        <v>1</v>
      </c>
      <c r="BD148" s="47">
        <v>1</v>
      </c>
      <c r="BE148" s="95">
        <f>247+AT148</f>
        <v>270</v>
      </c>
      <c r="BF148" s="89">
        <f t="shared" si="12"/>
        <v>0.90909090909090906</v>
      </c>
      <c r="BG148" s="74"/>
      <c r="BH148" s="46"/>
      <c r="BI148" s="46"/>
      <c r="BJ148" s="46"/>
      <c r="BK148" s="75"/>
      <c r="BL148" s="44"/>
      <c r="BM148" s="65"/>
      <c r="BN148" s="65"/>
      <c r="BO148" s="65"/>
      <c r="BQ148" s="150"/>
    </row>
    <row r="149" spans="1:69" s="4" customFormat="1" ht="35.25" hidden="1" customHeight="1">
      <c r="A149" s="43">
        <v>111</v>
      </c>
      <c r="B149" s="181" t="s">
        <v>1342</v>
      </c>
      <c r="C149" s="44" t="s">
        <v>180</v>
      </c>
      <c r="D149" s="45" t="s">
        <v>61</v>
      </c>
      <c r="E149" s="44" t="s">
        <v>62</v>
      </c>
      <c r="F149" s="44" t="s">
        <v>63</v>
      </c>
      <c r="G149" s="44" t="s">
        <v>64</v>
      </c>
      <c r="H149" s="44" t="s">
        <v>65</v>
      </c>
      <c r="I149" s="44" t="s">
        <v>66</v>
      </c>
      <c r="J149" s="44" t="s">
        <v>86</v>
      </c>
      <c r="K149" s="44" t="s">
        <v>259</v>
      </c>
      <c r="L149" s="44" t="s">
        <v>1367</v>
      </c>
      <c r="M149" s="68">
        <v>0</v>
      </c>
      <c r="N149" s="44" t="s">
        <v>1368</v>
      </c>
      <c r="O149" s="44" t="s">
        <v>1369</v>
      </c>
      <c r="P149" s="44" t="s">
        <v>105</v>
      </c>
      <c r="Q149" s="44" t="s">
        <v>1370</v>
      </c>
      <c r="R149" s="44" t="s">
        <v>74</v>
      </c>
      <c r="S149" s="46" t="s">
        <v>75</v>
      </c>
      <c r="T149" s="44" t="s">
        <v>76</v>
      </c>
      <c r="U149" s="68">
        <v>0.9</v>
      </c>
      <c r="V149" s="68">
        <v>0.95</v>
      </c>
      <c r="W149" s="68">
        <v>1</v>
      </c>
      <c r="X149" s="68">
        <v>1</v>
      </c>
      <c r="Y149" s="85">
        <v>1</v>
      </c>
      <c r="Z149" s="131">
        <v>0.9022</v>
      </c>
      <c r="AA149" s="81">
        <v>0.9022</v>
      </c>
      <c r="AB149" s="53" t="s">
        <v>1371</v>
      </c>
      <c r="AC149" s="53" t="s">
        <v>1348</v>
      </c>
      <c r="AD149" s="53" t="s">
        <v>1372</v>
      </c>
      <c r="AE149" s="114">
        <v>0.88519999999999999</v>
      </c>
      <c r="AF149" s="114">
        <v>0.88519999999999999</v>
      </c>
      <c r="AG149" s="53" t="s">
        <v>1373</v>
      </c>
      <c r="AH149" s="53" t="s">
        <v>1348</v>
      </c>
      <c r="AI149" s="44" t="s">
        <v>1374</v>
      </c>
      <c r="AJ149" s="116"/>
      <c r="AK149" s="68"/>
      <c r="AL149" s="69"/>
      <c r="AM149" s="44"/>
      <c r="AN149" s="44"/>
      <c r="AO149" s="70"/>
      <c r="AP149" s="70"/>
      <c r="AQ149" s="54"/>
      <c r="AR149" s="44"/>
      <c r="AS149" s="44"/>
      <c r="AT149" s="131">
        <v>0.88519999999999999</v>
      </c>
      <c r="AU149" s="81">
        <v>0.88519999999999999</v>
      </c>
      <c r="AV149" s="55" t="s">
        <v>82</v>
      </c>
      <c r="AW149" s="55" t="s">
        <v>82</v>
      </c>
      <c r="AX149" s="56" t="s">
        <v>83</v>
      </c>
      <c r="AY149" s="71">
        <v>0</v>
      </c>
      <c r="AZ149" s="57">
        <v>0.89</v>
      </c>
      <c r="BA149" s="57">
        <v>0.84309999999999996</v>
      </c>
      <c r="BB149" s="47"/>
      <c r="BC149" s="47">
        <v>1.4833333333333334</v>
      </c>
      <c r="BD149" s="47">
        <v>0.84309999999999996</v>
      </c>
      <c r="BE149" s="132">
        <f>+AT149</f>
        <v>0.88519999999999999</v>
      </c>
      <c r="BF149" s="89">
        <f t="shared" si="12"/>
        <v>0.88519999999999999</v>
      </c>
      <c r="BG149" s="74"/>
      <c r="BH149" s="46"/>
      <c r="BI149" s="46"/>
      <c r="BJ149" s="46"/>
      <c r="BK149" s="75"/>
      <c r="BL149" s="44"/>
      <c r="BM149" s="65"/>
      <c r="BN149" s="65"/>
      <c r="BO149" s="65"/>
      <c r="BQ149" s="150"/>
    </row>
    <row r="150" spans="1:69" s="4" customFormat="1" ht="35.25" hidden="1" customHeight="1">
      <c r="A150" s="43">
        <v>112</v>
      </c>
      <c r="B150" s="181" t="s">
        <v>1342</v>
      </c>
      <c r="C150" s="44" t="s">
        <v>180</v>
      </c>
      <c r="D150" s="45" t="s">
        <v>61</v>
      </c>
      <c r="E150" s="44" t="s">
        <v>62</v>
      </c>
      <c r="F150" s="44" t="s">
        <v>63</v>
      </c>
      <c r="G150" s="44" t="s">
        <v>64</v>
      </c>
      <c r="H150" s="44" t="s">
        <v>1037</v>
      </c>
      <c r="I150" s="44" t="s">
        <v>66</v>
      </c>
      <c r="J150" s="44" t="s">
        <v>172</v>
      </c>
      <c r="K150" s="44" t="s">
        <v>68</v>
      </c>
      <c r="L150" s="44" t="s">
        <v>1375</v>
      </c>
      <c r="M150" s="45">
        <v>3</v>
      </c>
      <c r="N150" s="44" t="s">
        <v>1376</v>
      </c>
      <c r="O150" s="44" t="s">
        <v>1377</v>
      </c>
      <c r="P150" s="44" t="s">
        <v>105</v>
      </c>
      <c r="Q150" s="44" t="s">
        <v>1378</v>
      </c>
      <c r="R150" s="44" t="s">
        <v>138</v>
      </c>
      <c r="S150" s="46" t="s">
        <v>139</v>
      </c>
      <c r="T150" s="44" t="s">
        <v>76</v>
      </c>
      <c r="U150" s="45">
        <v>1</v>
      </c>
      <c r="V150" s="45">
        <v>2</v>
      </c>
      <c r="W150" s="45">
        <v>3</v>
      </c>
      <c r="X150" s="45">
        <v>1</v>
      </c>
      <c r="Y150" s="43">
        <f t="shared" ref="Y150:Y151" si="13">SUM(U150:X150)</f>
        <v>7</v>
      </c>
      <c r="Z150" s="125">
        <v>0</v>
      </c>
      <c r="AA150" s="55">
        <v>0</v>
      </c>
      <c r="AB150" s="336" t="s">
        <v>1379</v>
      </c>
      <c r="AC150" s="53" t="s">
        <v>1348</v>
      </c>
      <c r="AD150" s="53" t="s">
        <v>1380</v>
      </c>
      <c r="AE150" s="53">
        <v>0</v>
      </c>
      <c r="AF150" s="114">
        <v>0</v>
      </c>
      <c r="AG150" s="53" t="s">
        <v>1381</v>
      </c>
      <c r="AH150" s="53" t="s">
        <v>1348</v>
      </c>
      <c r="AI150" s="44" t="s">
        <v>1380</v>
      </c>
      <c r="AJ150" s="45"/>
      <c r="AK150" s="116"/>
      <c r="AL150" s="69"/>
      <c r="AM150" s="44"/>
      <c r="AN150" s="44"/>
      <c r="AO150" s="44"/>
      <c r="AP150" s="70"/>
      <c r="AQ150" s="54"/>
      <c r="AR150" s="44"/>
      <c r="AS150" s="44"/>
      <c r="AT150" s="152">
        <v>0</v>
      </c>
      <c r="AU150" s="81">
        <v>0</v>
      </c>
      <c r="AV150" s="55" t="s">
        <v>82</v>
      </c>
      <c r="AW150" s="55" t="s">
        <v>82</v>
      </c>
      <c r="AX150" s="56" t="s">
        <v>83</v>
      </c>
      <c r="AY150" s="71">
        <v>1</v>
      </c>
      <c r="AZ150" s="71">
        <v>2</v>
      </c>
      <c r="BA150" s="71">
        <v>3</v>
      </c>
      <c r="BB150" s="47">
        <v>1</v>
      </c>
      <c r="BC150" s="47">
        <v>1</v>
      </c>
      <c r="BD150" s="47">
        <v>1</v>
      </c>
      <c r="BE150" s="95">
        <v>6</v>
      </c>
      <c r="BF150" s="89">
        <f t="shared" si="12"/>
        <v>0.8571428571428571</v>
      </c>
      <c r="BG150" s="74"/>
      <c r="BH150" s="46"/>
      <c r="BI150" s="46"/>
      <c r="BJ150" s="46"/>
      <c r="BK150" s="75"/>
      <c r="BL150" s="44"/>
      <c r="BM150" s="65"/>
      <c r="BN150" s="65"/>
      <c r="BO150" s="65"/>
      <c r="BQ150" s="150"/>
    </row>
    <row r="151" spans="1:69" s="4" customFormat="1" ht="35.25" hidden="1" customHeight="1">
      <c r="A151" s="43">
        <v>113</v>
      </c>
      <c r="B151" s="181" t="s">
        <v>1342</v>
      </c>
      <c r="C151" s="44" t="s">
        <v>180</v>
      </c>
      <c r="D151" s="45" t="s">
        <v>61</v>
      </c>
      <c r="E151" s="44" t="s">
        <v>85</v>
      </c>
      <c r="F151" s="44" t="s">
        <v>63</v>
      </c>
      <c r="G151" s="44" t="s">
        <v>64</v>
      </c>
      <c r="H151" s="44" t="s">
        <v>1037</v>
      </c>
      <c r="I151" s="44" t="s">
        <v>123</v>
      </c>
      <c r="J151" s="44" t="s">
        <v>124</v>
      </c>
      <c r="K151" s="44" t="s">
        <v>87</v>
      </c>
      <c r="L151" s="44" t="s">
        <v>1382</v>
      </c>
      <c r="M151" s="90">
        <v>0</v>
      </c>
      <c r="N151" s="44" t="s">
        <v>1383</v>
      </c>
      <c r="O151" s="44" t="s">
        <v>1384</v>
      </c>
      <c r="P151" s="44" t="s">
        <v>105</v>
      </c>
      <c r="Q151" s="44" t="s">
        <v>1385</v>
      </c>
      <c r="R151" s="44" t="s">
        <v>138</v>
      </c>
      <c r="S151" s="46" t="s">
        <v>139</v>
      </c>
      <c r="T151" s="44" t="s">
        <v>76</v>
      </c>
      <c r="U151" s="103">
        <v>2</v>
      </c>
      <c r="V151" s="103">
        <v>8</v>
      </c>
      <c r="W151" s="103">
        <v>8</v>
      </c>
      <c r="X151" s="103">
        <v>2</v>
      </c>
      <c r="Y151" s="43">
        <f t="shared" si="13"/>
        <v>20</v>
      </c>
      <c r="Z151" s="125">
        <v>0</v>
      </c>
      <c r="AA151" s="55">
        <v>0</v>
      </c>
      <c r="AB151" s="53" t="s">
        <v>1386</v>
      </c>
      <c r="AC151" s="53" t="s">
        <v>1348</v>
      </c>
      <c r="AD151" s="53" t="s">
        <v>1380</v>
      </c>
      <c r="AE151" s="53">
        <v>0</v>
      </c>
      <c r="AF151" s="114">
        <v>0</v>
      </c>
      <c r="AG151" s="53" t="s">
        <v>1387</v>
      </c>
      <c r="AH151" s="53" t="s">
        <v>1348</v>
      </c>
      <c r="AI151" s="44" t="s">
        <v>1380</v>
      </c>
      <c r="AJ151" s="45"/>
      <c r="AK151" s="68"/>
      <c r="AL151" s="54"/>
      <c r="AM151" s="44"/>
      <c r="AN151" s="44"/>
      <c r="AO151" s="44"/>
      <c r="AP151" s="70"/>
      <c r="AQ151" s="54"/>
      <c r="AR151" s="44"/>
      <c r="AS151" s="44"/>
      <c r="AT151" s="152">
        <v>0</v>
      </c>
      <c r="AU151" s="81">
        <v>0</v>
      </c>
      <c r="AV151" s="125">
        <v>1</v>
      </c>
      <c r="AW151" s="125">
        <v>0</v>
      </c>
      <c r="AX151" s="56">
        <f t="shared" ref="AX151" si="14">AW151/AV151</f>
        <v>0</v>
      </c>
      <c r="AY151" s="71">
        <v>2</v>
      </c>
      <c r="AZ151" s="71">
        <v>8</v>
      </c>
      <c r="BA151" s="71">
        <v>7</v>
      </c>
      <c r="BB151" s="47">
        <v>1</v>
      </c>
      <c r="BC151" s="47">
        <v>1</v>
      </c>
      <c r="BD151" s="47">
        <v>0.875</v>
      </c>
      <c r="BE151" s="95">
        <v>17</v>
      </c>
      <c r="BF151" s="89">
        <f t="shared" si="12"/>
        <v>0.85</v>
      </c>
      <c r="BG151" s="74"/>
      <c r="BH151" s="46"/>
      <c r="BI151" s="46"/>
      <c r="BJ151" s="46"/>
      <c r="BK151" s="75"/>
      <c r="BL151" s="44"/>
      <c r="BM151" s="65"/>
      <c r="BN151" s="65"/>
      <c r="BO151" s="65"/>
      <c r="BQ151" s="150"/>
    </row>
    <row r="152" spans="1:69" s="4" customFormat="1" ht="35.25" hidden="1" customHeight="1">
      <c r="A152" s="43">
        <v>114</v>
      </c>
      <c r="B152" s="181" t="s">
        <v>1342</v>
      </c>
      <c r="C152" s="44" t="s">
        <v>180</v>
      </c>
      <c r="D152" s="45" t="s">
        <v>61</v>
      </c>
      <c r="E152" s="44" t="s">
        <v>62</v>
      </c>
      <c r="F152" s="44" t="s">
        <v>63</v>
      </c>
      <c r="G152" s="44" t="s">
        <v>64</v>
      </c>
      <c r="H152" s="44" t="s">
        <v>1037</v>
      </c>
      <c r="I152" s="44" t="s">
        <v>66</v>
      </c>
      <c r="J152" s="44" t="s">
        <v>747</v>
      </c>
      <c r="K152" s="44" t="s">
        <v>87</v>
      </c>
      <c r="L152" s="44" t="s">
        <v>1359</v>
      </c>
      <c r="M152" s="103">
        <v>0</v>
      </c>
      <c r="N152" s="44" t="s">
        <v>1388</v>
      </c>
      <c r="O152" s="44" t="s">
        <v>1389</v>
      </c>
      <c r="P152" s="44" t="s">
        <v>72</v>
      </c>
      <c r="Q152" s="44" t="s">
        <v>1390</v>
      </c>
      <c r="R152" s="44" t="s">
        <v>74</v>
      </c>
      <c r="S152" s="46" t="s">
        <v>75</v>
      </c>
      <c r="T152" s="44" t="s">
        <v>76</v>
      </c>
      <c r="U152" s="68">
        <v>0.25</v>
      </c>
      <c r="V152" s="68">
        <v>0.5</v>
      </c>
      <c r="W152" s="68">
        <v>0.75</v>
      </c>
      <c r="X152" s="68">
        <v>1</v>
      </c>
      <c r="Y152" s="85">
        <f>X152</f>
        <v>1</v>
      </c>
      <c r="Z152" s="119">
        <v>0.95</v>
      </c>
      <c r="AA152" s="55">
        <v>0.95</v>
      </c>
      <c r="AB152" s="53" t="s">
        <v>1391</v>
      </c>
      <c r="AC152" s="53" t="s">
        <v>1348</v>
      </c>
      <c r="AD152" s="53" t="s">
        <v>1392</v>
      </c>
      <c r="AE152" s="128">
        <v>0.95</v>
      </c>
      <c r="AF152" s="114">
        <v>0.95</v>
      </c>
      <c r="AG152" s="53" t="s">
        <v>1393</v>
      </c>
      <c r="AH152" s="53" t="s">
        <v>1348</v>
      </c>
      <c r="AI152" s="44" t="s">
        <v>1394</v>
      </c>
      <c r="AJ152" s="68"/>
      <c r="AK152" s="68"/>
      <c r="AL152" s="54"/>
      <c r="AM152" s="44"/>
      <c r="AN152" s="44"/>
      <c r="AO152" s="54"/>
      <c r="AP152" s="70"/>
      <c r="AQ152" s="54"/>
      <c r="AR152" s="44"/>
      <c r="AS152" s="44"/>
      <c r="AT152" s="119">
        <v>0.95</v>
      </c>
      <c r="AU152" s="81">
        <v>0.95</v>
      </c>
      <c r="AV152" s="55" t="s">
        <v>82</v>
      </c>
      <c r="AW152" s="55" t="s">
        <v>82</v>
      </c>
      <c r="AX152" s="56" t="s">
        <v>83</v>
      </c>
      <c r="AY152" s="161">
        <v>0.25</v>
      </c>
      <c r="AZ152" s="57">
        <v>0.5</v>
      </c>
      <c r="BA152" s="57">
        <v>0.95</v>
      </c>
      <c r="BB152" s="47">
        <v>1</v>
      </c>
      <c r="BC152" s="47">
        <v>1</v>
      </c>
      <c r="BD152" s="47">
        <v>1.2666666666666666</v>
      </c>
      <c r="BE152" s="88">
        <f>+AT152</f>
        <v>0.95</v>
      </c>
      <c r="BF152" s="89">
        <f t="shared" si="12"/>
        <v>0.95</v>
      </c>
      <c r="BG152" s="74"/>
      <c r="BH152" s="46"/>
      <c r="BI152" s="46"/>
      <c r="BJ152" s="46"/>
      <c r="BK152" s="75"/>
      <c r="BL152" s="44"/>
      <c r="BM152" s="65"/>
      <c r="BN152" s="65"/>
      <c r="BO152" s="65"/>
      <c r="BQ152" s="150"/>
    </row>
    <row r="153" spans="1:69" s="4" customFormat="1" ht="35.25" hidden="1" customHeight="1">
      <c r="A153" s="43">
        <v>115</v>
      </c>
      <c r="B153" s="181" t="s">
        <v>1342</v>
      </c>
      <c r="C153" s="44" t="s">
        <v>180</v>
      </c>
      <c r="D153" s="45" t="s">
        <v>61</v>
      </c>
      <c r="E153" s="44" t="s">
        <v>62</v>
      </c>
      <c r="F153" s="44" t="s">
        <v>63</v>
      </c>
      <c r="G153" s="44" t="s">
        <v>64</v>
      </c>
      <c r="H153" s="44" t="s">
        <v>1037</v>
      </c>
      <c r="I153" s="44" t="s">
        <v>66</v>
      </c>
      <c r="J153" s="44" t="s">
        <v>86</v>
      </c>
      <c r="K153" s="44" t="s">
        <v>87</v>
      </c>
      <c r="L153" s="44" t="s">
        <v>1395</v>
      </c>
      <c r="M153" s="68">
        <v>0</v>
      </c>
      <c r="N153" s="44" t="s">
        <v>1396</v>
      </c>
      <c r="O153" s="44" t="s">
        <v>1397</v>
      </c>
      <c r="P153" s="44" t="s">
        <v>72</v>
      </c>
      <c r="Q153" s="44" t="s">
        <v>1398</v>
      </c>
      <c r="R153" s="44" t="s">
        <v>74</v>
      </c>
      <c r="S153" s="46" t="s">
        <v>107</v>
      </c>
      <c r="T153" s="44" t="s">
        <v>76</v>
      </c>
      <c r="U153" s="68">
        <v>0.8</v>
      </c>
      <c r="V153" s="68">
        <v>1</v>
      </c>
      <c r="W153" s="68">
        <v>1</v>
      </c>
      <c r="X153" s="68">
        <v>1</v>
      </c>
      <c r="Y153" s="85">
        <v>1</v>
      </c>
      <c r="Z153" s="119">
        <v>0</v>
      </c>
      <c r="AA153" s="55">
        <v>0</v>
      </c>
      <c r="AB153" s="53" t="s">
        <v>1399</v>
      </c>
      <c r="AC153" s="53" t="s">
        <v>1348</v>
      </c>
      <c r="AD153" s="53" t="s">
        <v>1400</v>
      </c>
      <c r="AE153" s="128">
        <v>0</v>
      </c>
      <c r="AF153" s="128">
        <v>0</v>
      </c>
      <c r="AG153" s="53" t="s">
        <v>1401</v>
      </c>
      <c r="AH153" s="53" t="s">
        <v>1348</v>
      </c>
      <c r="AI153" s="44" t="s">
        <v>1402</v>
      </c>
      <c r="AJ153" s="68"/>
      <c r="AK153" s="68"/>
      <c r="AL153" s="54"/>
      <c r="AM153" s="44"/>
      <c r="AN153" s="44"/>
      <c r="AO153" s="54"/>
      <c r="AP153" s="70"/>
      <c r="AQ153" s="54"/>
      <c r="AR153" s="44"/>
      <c r="AS153" s="44"/>
      <c r="AT153" s="119">
        <v>0</v>
      </c>
      <c r="AU153" s="81">
        <v>0</v>
      </c>
      <c r="AV153" s="55" t="s">
        <v>82</v>
      </c>
      <c r="AW153" s="55" t="s">
        <v>82</v>
      </c>
      <c r="AX153" s="56" t="s">
        <v>83</v>
      </c>
      <c r="AY153" s="161">
        <v>0.8</v>
      </c>
      <c r="AZ153" s="57">
        <v>1</v>
      </c>
      <c r="BA153" s="57">
        <v>1</v>
      </c>
      <c r="BB153" s="47">
        <v>1</v>
      </c>
      <c r="BC153" s="47">
        <v>1</v>
      </c>
      <c r="BD153" s="47">
        <v>1</v>
      </c>
      <c r="BE153" s="88">
        <v>1</v>
      </c>
      <c r="BF153" s="121">
        <f t="shared" si="12"/>
        <v>1</v>
      </c>
      <c r="BG153" s="74"/>
      <c r="BH153" s="46"/>
      <c r="BI153" s="46"/>
      <c r="BJ153" s="46"/>
      <c r="BK153" s="75"/>
      <c r="BL153" s="44"/>
      <c r="BM153" s="65"/>
      <c r="BN153" s="65"/>
      <c r="BO153" s="65"/>
      <c r="BQ153" s="150"/>
    </row>
    <row r="154" spans="1:69" s="4" customFormat="1" ht="35.25" hidden="1" customHeight="1">
      <c r="A154" s="43">
        <v>116</v>
      </c>
      <c r="B154" s="181" t="s">
        <v>1342</v>
      </c>
      <c r="C154" s="44" t="s">
        <v>180</v>
      </c>
      <c r="D154" s="45" t="s">
        <v>61</v>
      </c>
      <c r="E154" s="44" t="s">
        <v>85</v>
      </c>
      <c r="F154" s="44" t="s">
        <v>63</v>
      </c>
      <c r="G154" s="44" t="s">
        <v>64</v>
      </c>
      <c r="H154" s="44" t="s">
        <v>65</v>
      </c>
      <c r="I154" s="44" t="s">
        <v>66</v>
      </c>
      <c r="J154" s="44" t="s">
        <v>86</v>
      </c>
      <c r="K154" s="46" t="s">
        <v>101</v>
      </c>
      <c r="L154" s="44" t="s">
        <v>1403</v>
      </c>
      <c r="M154" s="45">
        <v>72</v>
      </c>
      <c r="N154" s="44" t="s">
        <v>1396</v>
      </c>
      <c r="O154" s="44" t="s">
        <v>1404</v>
      </c>
      <c r="P154" s="44" t="s">
        <v>72</v>
      </c>
      <c r="Q154" s="44" t="s">
        <v>1405</v>
      </c>
      <c r="R154" s="44" t="s">
        <v>138</v>
      </c>
      <c r="S154" s="46" t="s">
        <v>139</v>
      </c>
      <c r="T154" s="44" t="s">
        <v>76</v>
      </c>
      <c r="U154" s="90">
        <f>19*4</f>
        <v>76</v>
      </c>
      <c r="V154" s="90">
        <f>20*4</f>
        <v>80</v>
      </c>
      <c r="W154" s="90">
        <f>21*4</f>
        <v>84</v>
      </c>
      <c r="X154" s="90">
        <f>22*4</f>
        <v>88</v>
      </c>
      <c r="Y154" s="43">
        <v>328</v>
      </c>
      <c r="Z154" s="152">
        <v>0</v>
      </c>
      <c r="AA154" s="55">
        <v>0</v>
      </c>
      <c r="AB154" s="53" t="s">
        <v>1406</v>
      </c>
      <c r="AC154" s="53" t="s">
        <v>1348</v>
      </c>
      <c r="AD154" s="53" t="s">
        <v>1407</v>
      </c>
      <c r="AE154" s="53">
        <v>45</v>
      </c>
      <c r="AF154" s="114">
        <v>0.51</v>
      </c>
      <c r="AG154" s="53" t="s">
        <v>1408</v>
      </c>
      <c r="AH154" s="53" t="s">
        <v>1348</v>
      </c>
      <c r="AI154" s="54" t="s">
        <v>1409</v>
      </c>
      <c r="AJ154" s="45"/>
      <c r="AK154" s="68"/>
      <c r="AL154" s="54"/>
      <c r="AM154" s="44"/>
      <c r="AN154" s="44"/>
      <c r="AO154" s="44"/>
      <c r="AP154" s="70"/>
      <c r="AQ154" s="54"/>
      <c r="AR154" s="44"/>
      <c r="AS154" s="54"/>
      <c r="AT154" s="129">
        <v>45</v>
      </c>
      <c r="AU154" s="81">
        <f>+AF154</f>
        <v>0.51</v>
      </c>
      <c r="AV154" s="55" t="s">
        <v>82</v>
      </c>
      <c r="AW154" s="55" t="s">
        <v>82</v>
      </c>
      <c r="AX154" s="56" t="s">
        <v>83</v>
      </c>
      <c r="AY154" s="71">
        <v>76</v>
      </c>
      <c r="AZ154" s="71">
        <v>122</v>
      </c>
      <c r="BA154" s="71">
        <v>86</v>
      </c>
      <c r="BB154" s="47">
        <v>1</v>
      </c>
      <c r="BC154" s="47">
        <v>1.52</v>
      </c>
      <c r="BD154" s="47">
        <v>1.0238</v>
      </c>
      <c r="BE154" s="95">
        <f>284+45</f>
        <v>329</v>
      </c>
      <c r="BF154" s="89">
        <f t="shared" si="12"/>
        <v>1.0030487804878048</v>
      </c>
      <c r="BG154" s="74"/>
      <c r="BH154" s="46"/>
      <c r="BI154" s="46"/>
      <c r="BJ154" s="46"/>
      <c r="BK154" s="75"/>
      <c r="BL154" s="44"/>
      <c r="BM154" s="65"/>
      <c r="BN154" s="65"/>
      <c r="BO154" s="65"/>
      <c r="BQ154" s="150"/>
    </row>
    <row r="155" spans="1:69" s="4" customFormat="1" ht="14.25" hidden="1" customHeight="1" thickBot="1">
      <c r="A155" s="43">
        <v>117</v>
      </c>
      <c r="B155" s="181" t="s">
        <v>1342</v>
      </c>
      <c r="C155" s="44" t="s">
        <v>180</v>
      </c>
      <c r="D155" s="45" t="s">
        <v>61</v>
      </c>
      <c r="E155" s="44" t="s">
        <v>85</v>
      </c>
      <c r="F155" s="44" t="s">
        <v>63</v>
      </c>
      <c r="G155" s="44" t="s">
        <v>64</v>
      </c>
      <c r="H155" s="44" t="s">
        <v>1037</v>
      </c>
      <c r="I155" s="44" t="s">
        <v>99</v>
      </c>
      <c r="J155" s="44" t="s">
        <v>100</v>
      </c>
      <c r="K155" s="44" t="s">
        <v>112</v>
      </c>
      <c r="L155" s="44" t="s">
        <v>1410</v>
      </c>
      <c r="M155" s="47">
        <v>0.8</v>
      </c>
      <c r="N155" s="44" t="s">
        <v>1411</v>
      </c>
      <c r="O155" s="44" t="s">
        <v>1412</v>
      </c>
      <c r="P155" s="44" t="s">
        <v>105</v>
      </c>
      <c r="Q155" s="44" t="s">
        <v>1413</v>
      </c>
      <c r="R155" s="44" t="s">
        <v>74</v>
      </c>
      <c r="S155" s="46" t="s">
        <v>75</v>
      </c>
      <c r="T155" s="44" t="s">
        <v>108</v>
      </c>
      <c r="U155" s="47">
        <v>0.8</v>
      </c>
      <c r="V155" s="47">
        <v>0.82</v>
      </c>
      <c r="W155" s="47">
        <v>0.84</v>
      </c>
      <c r="X155" s="47">
        <v>0.86</v>
      </c>
      <c r="Y155" s="48">
        <v>0.86</v>
      </c>
      <c r="Z155" s="152" t="s">
        <v>83</v>
      </c>
      <c r="AA155" s="125" t="s">
        <v>83</v>
      </c>
      <c r="AB155" s="53" t="s">
        <v>1414</v>
      </c>
      <c r="AC155" s="53" t="s">
        <v>1348</v>
      </c>
      <c r="AD155" s="53" t="s">
        <v>1415</v>
      </c>
      <c r="AE155" s="303" t="s">
        <v>83</v>
      </c>
      <c r="AF155" s="53" t="s">
        <v>83</v>
      </c>
      <c r="AG155" s="53" t="s">
        <v>1416</v>
      </c>
      <c r="AH155" s="53" t="s">
        <v>1348</v>
      </c>
      <c r="AI155" s="44" t="s">
        <v>1417</v>
      </c>
      <c r="AJ155" s="116"/>
      <c r="AK155" s="68"/>
      <c r="AL155" s="69"/>
      <c r="AM155" s="44"/>
      <c r="AN155" s="44"/>
      <c r="AO155" s="70"/>
      <c r="AP155" s="70"/>
      <c r="AQ155" s="54"/>
      <c r="AR155" s="44"/>
      <c r="AS155" s="44"/>
      <c r="AT155" s="81">
        <v>0</v>
      </c>
      <c r="AU155" s="81">
        <v>0</v>
      </c>
      <c r="AV155" s="55" t="s">
        <v>82</v>
      </c>
      <c r="AW155" s="55" t="s">
        <v>82</v>
      </c>
      <c r="AX155" s="56" t="s">
        <v>83</v>
      </c>
      <c r="AY155" s="161">
        <v>0.93</v>
      </c>
      <c r="AZ155" s="57">
        <v>0.97160000000000002</v>
      </c>
      <c r="BA155" s="57">
        <v>0.97649999999999992</v>
      </c>
      <c r="BB155" s="47">
        <v>1.1625000000000001</v>
      </c>
      <c r="BC155" s="47">
        <v>1.2050000000000001</v>
      </c>
      <c r="BD155" s="47">
        <v>1.1624999999999999</v>
      </c>
      <c r="BE155" s="132">
        <v>0.97650000000000003</v>
      </c>
      <c r="BF155" s="89">
        <f t="shared" si="12"/>
        <v>1.1354651162790699</v>
      </c>
      <c r="BG155" s="338"/>
      <c r="BH155" s="339"/>
      <c r="BI155" s="339"/>
      <c r="BJ155" s="339"/>
      <c r="BK155" s="340"/>
      <c r="BL155" s="44"/>
      <c r="BM155" s="65"/>
      <c r="BN155" s="65"/>
      <c r="BO155" s="65"/>
      <c r="BQ155" s="150"/>
    </row>
  </sheetData>
  <protectedRanges>
    <protectedRange sqref="AE124:AF124 AG63:AG64 AE15:AH15 AJ15:AR15 AJ17:AR18 AT15:AU15 AT17:AU18 AE65:AH74 AE16:AU16 AE8:AU14 AE17:AH61 AE78:AF83 AE75:AF76 AI19:AU155 AE125:AH155 AE84:AH123" name="Rango1"/>
    <protectedRange sqref="AW8:AX155" name="Rango2"/>
    <protectedRange sqref="BE8:BE155" name="Rango3"/>
    <protectedRange sqref="AG75" name="Rango1_2"/>
    <protectedRange sqref="AG76:AG77" name="Rango1_3"/>
    <protectedRange sqref="AG78" name="Rango1_1"/>
    <protectedRange sqref="AG81:AG83 AG79" name="Rango1_4"/>
  </protectedRanges>
  <autoFilter ref="A7:BQ155" xr:uid="{15D4CC4B-836C-4BCF-9B86-0E7C21A2419A}">
    <filterColumn colId="1">
      <filters>
        <filter val="INTITUTO NACIONAL DE VIGILANCIA DE MEDICAMENTOS Y ALIMENTOS – INVIMA"/>
        <filter val="MINISTERIO DE SALUD Y PROTECCIÓN SOCIAL - INVIMA"/>
      </filters>
    </filterColumn>
  </autoFilter>
  <mergeCells count="21">
    <mergeCell ref="A1:E2"/>
    <mergeCell ref="F1:H1"/>
    <mergeCell ref="I1:AN1"/>
    <mergeCell ref="AO1:AP1"/>
    <mergeCell ref="AQ1:AU1"/>
    <mergeCell ref="F2:H2"/>
    <mergeCell ref="I2:AN2"/>
    <mergeCell ref="AO2:AP2"/>
    <mergeCell ref="AQ2:AU2"/>
    <mergeCell ref="D4:AU4"/>
    <mergeCell ref="A5:E6"/>
    <mergeCell ref="F5:F6"/>
    <mergeCell ref="G5:X6"/>
    <mergeCell ref="Y5:Y6"/>
    <mergeCell ref="Z5:AU5"/>
    <mergeCell ref="AV5:BK5"/>
    <mergeCell ref="Z6:AD6"/>
    <mergeCell ref="AE6:AH6"/>
    <mergeCell ref="AJ6:AN6"/>
    <mergeCell ref="AO6:AU6"/>
    <mergeCell ref="AV6:BK6"/>
  </mergeCells>
  <conditionalFormatting sqref="B7:C7">
    <cfRule type="duplicateValues" dxfId="2" priority="3"/>
  </conditionalFormatting>
  <conditionalFormatting sqref="L7">
    <cfRule type="duplicateValues" dxfId="1" priority="1"/>
    <cfRule type="duplicateValues" dxfId="0" priority="2"/>
  </conditionalFormatting>
  <dataValidations count="2">
    <dataValidation type="list" allowBlank="1" showErrorMessage="1" sqref="B62:B71" xr:uid="{7E15E9B6-D762-4255-82FB-920DF6D3FCDD}">
      <formula1>#REF!</formula1>
    </dataValidation>
    <dataValidation allowBlank="1" showInputMessage="1" showErrorMessage="1" prompt="Seleccione... - Selecione un elemento de la lista" sqref="K20 K42" xr:uid="{043F5AE9-CA88-481E-BC4A-DE0A8224AB30}"/>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20" ma:contentTypeDescription="Create a new document." ma:contentTypeScope="" ma:versionID="e09135ef3ad54a6c8e248e9077a40eeb">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9a2d5eaf7feecdf4f58ceea125ca926f"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Fecha" ma:index="26" nillable="true" ma:displayName="Fecha" ma:description="fecha modificación" ma:format="DateTime" ma:internalName="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Fecha xmlns="1abc39b8-e2e6-47a0-891c-601d01fb1a40" xsi:nil="true"/>
    <TaxCatchAll xmlns="6c60952e-e9e0-4d4a-b728-9d01db15fa2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320540-7F6A-4119-9130-2A2C045C22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48AAF3-1AB6-469C-B6F7-F163D2526255}">
  <ds:schemaRefs>
    <ds:schemaRef ds:uri="http://schemas.microsoft.com/office/2006/metadata/properties"/>
    <ds:schemaRef ds:uri="http://schemas.microsoft.com/office/infopath/2007/PartnerControls"/>
    <ds:schemaRef ds:uri="1abc39b8-e2e6-47a0-891c-601d01fb1a40"/>
    <ds:schemaRef ds:uri="6c60952e-e9e0-4d4a-b728-9d01db15fa23"/>
  </ds:schemaRefs>
</ds:datastoreItem>
</file>

<file path=customXml/itemProps3.xml><?xml version="1.0" encoding="utf-8"?>
<ds:datastoreItem xmlns:ds="http://schemas.openxmlformats.org/officeDocument/2006/customXml" ds:itemID="{F53771FF-1FD8-49FC-843E-DE2FBD1A5F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Cubos Cubides Zambrano</dc:creator>
  <cp:keywords/>
  <dc:description/>
  <cp:lastModifiedBy>Norma Constanza Garcia Ramirez</cp:lastModifiedBy>
  <cp:revision/>
  <dcterms:created xsi:type="dcterms:W3CDTF">2026-09-04T20:21:37Z</dcterms:created>
  <dcterms:modified xsi:type="dcterms:W3CDTF">2026-09-10T17:08:00Z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