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omments7.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comments8.xml" ContentType="application/vnd.openxmlformats-officedocument.spreadsheetml.comments+xml"/>
  <Override PartName="/xl/drawings/drawing6.xml" ContentType="application/vnd.openxmlformats-officedocument.drawing+xml"/>
  <Override PartName="/xl/comments9.xml" ContentType="application/vnd.openxmlformats-officedocument.spreadsheetml.comments+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autoCompressPictures="0"/>
  <mc:AlternateContent xmlns:mc="http://schemas.openxmlformats.org/markup-compatibility/2006">
    <mc:Choice Requires="x15">
      <x15ac:absPath xmlns:x15ac="http://schemas.microsoft.com/office/spreadsheetml/2010/11/ac" url="C:\Users\emoraless\Documents\"/>
    </mc:Choice>
  </mc:AlternateContent>
  <xr:revisionPtr revIDLastSave="0" documentId="13_ncr:1_{336C10FB-39AD-4E9C-9C82-6109602EA44D}" xr6:coauthVersionLast="47" xr6:coauthVersionMax="47" xr10:uidLastSave="{00000000-0000-0000-0000-000000000000}"/>
  <bookViews>
    <workbookView xWindow="-120" yWindow="-120" windowWidth="24240" windowHeight="13140" tabRatio="712" firstSheet="13" activeTab="13" xr2:uid="{00000000-000D-0000-FFFF-FFFF00000000}"/>
  </bookViews>
  <sheets>
    <sheet name="Concertacion " sheetId="1" state="hidden" r:id="rId1"/>
    <sheet name="INSTRUCTIVO ANEXO 1" sheetId="26" state="hidden" r:id="rId2"/>
    <sheet name="INSTRUCTIVO ANEXO 2" sheetId="22" state="hidden" r:id="rId3"/>
    <sheet name="Seguimiento 2" sheetId="5" state="hidden" r:id="rId4"/>
    <sheet name="Seguimiento 3" sheetId="6" state="hidden" r:id="rId5"/>
    <sheet name="Seguimiento 4" sheetId="7" state="hidden" r:id="rId6"/>
    <sheet name="Final" sheetId="9" state="hidden" r:id="rId7"/>
    <sheet name="Componente de Gestion Adicional" sheetId="14" state="hidden" r:id="rId8"/>
    <sheet name="Instructivo" sheetId="3" state="hidden" r:id="rId9"/>
    <sheet name="OAP-DIROS" sheetId="27" state="hidden" r:id="rId10"/>
    <sheet name="calculos corte espec" sheetId="28" state="hidden" r:id="rId11"/>
    <sheet name="ANEXO 1" sheetId="25" state="hidden" r:id="rId12"/>
    <sheet name="OAP-DIROS (23-9)" sheetId="29" state="hidden" r:id="rId13"/>
    <sheet name="ANEXO 2" sheetId="23" r:id="rId14"/>
    <sheet name="ANEXO 3" sheetId="24" r:id="rId15"/>
  </sheets>
  <definedNames>
    <definedName name="_xlnm.Print_Area" localSheetId="11">'ANEXO 1'!$A$1:$S$26</definedName>
    <definedName name="_xlnm.Print_Area" localSheetId="13">'ANEXO 2'!$A$1:$K$65</definedName>
    <definedName name="_xlnm.Print_Area" localSheetId="14">'ANEXO 3'!$A$2:$I$36</definedName>
    <definedName name="_xlnm.Print_Area" localSheetId="7">'Componente de Gestion Adicional'!$A$1:$O$20</definedName>
    <definedName name="_xlnm.Print_Area" localSheetId="1">'INSTRUCTIVO ANEXO 1'!$A$1:$J$41</definedName>
    <definedName name="_xlnm.Print_Area" localSheetId="2">'INSTRUCTIVO ANEXO 2'!$A$1:$J$28</definedName>
    <definedName name="_xlnm.Print_Area" localSheetId="9">'OAP-DIROS'!$A$1:$S$26</definedName>
    <definedName name="_xlnm.Print_Area" localSheetId="12">'OAP-DIROS (23-9)'!$A$1:$S$26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2" i="27" l="1"/>
  <c r="M21" i="27"/>
  <c r="M18" i="27"/>
  <c r="M17" i="27"/>
  <c r="M16" i="27"/>
  <c r="M15" i="27"/>
  <c r="M14" i="27"/>
  <c r="M13" i="27"/>
  <c r="M12" i="27"/>
  <c r="M11" i="27"/>
  <c r="M10" i="27"/>
  <c r="M9" i="27"/>
  <c r="M8" i="27"/>
  <c r="L24" i="25" l="1"/>
  <c r="H64" i="23" s="1"/>
  <c r="F28" i="24" s="1"/>
  <c r="G24" i="25"/>
  <c r="J64" i="23" s="1"/>
  <c r="C28" i="24" s="1"/>
  <c r="E12" i="28" l="1"/>
  <c r="F12" i="28" s="1"/>
  <c r="F13" i="28" s="1"/>
  <c r="G10" i="28"/>
  <c r="F5" i="28" l="1"/>
  <c r="G5" i="28" s="1"/>
  <c r="E7" i="28"/>
  <c r="H10" i="28" s="1"/>
  <c r="O21" i="29"/>
  <c r="K21" i="29"/>
  <c r="P21" i="29" s="1"/>
  <c r="Q21" i="29" s="1"/>
  <c r="H19" i="29"/>
  <c r="H22" i="29" s="1"/>
  <c r="O16" i="29"/>
  <c r="K16" i="29"/>
  <c r="P16" i="29" s="1"/>
  <c r="Q16" i="29" s="1"/>
  <c r="O13" i="29"/>
  <c r="O19" i="29" s="1"/>
  <c r="O22" i="29" s="1"/>
  <c r="K13" i="29"/>
  <c r="P13" i="29" s="1"/>
  <c r="Q13" i="29" s="1"/>
  <c r="O8" i="29"/>
  <c r="K8" i="29"/>
  <c r="S1" i="29"/>
  <c r="O1" i="29"/>
  <c r="Q1" i="29" s="1"/>
  <c r="S1" i="27"/>
  <c r="O1" i="27"/>
  <c r="Q1" i="27" s="1"/>
  <c r="F7" i="28" l="1"/>
  <c r="F8" i="28" s="1"/>
  <c r="K19" i="29"/>
  <c r="K22" i="29" s="1"/>
  <c r="T1" i="29"/>
  <c r="M1" i="29"/>
  <c r="P8" i="29"/>
  <c r="Q8" i="29" s="1"/>
  <c r="Q19" i="29" s="1"/>
  <c r="Q22" i="29" s="1"/>
  <c r="U1" i="27"/>
  <c r="M1" i="27"/>
  <c r="L1" i="27" l="1"/>
  <c r="K21" i="27"/>
  <c r="R22" i="25" l="1"/>
  <c r="Q22" i="25"/>
  <c r="D24" i="25" l="1"/>
  <c r="D64" i="23" s="1"/>
  <c r="O21" i="27"/>
  <c r="M21" i="25"/>
  <c r="M16" i="25"/>
  <c r="M13" i="25"/>
  <c r="M8" i="25"/>
  <c r="J8" i="25"/>
  <c r="I21" i="25"/>
  <c r="I18" i="25"/>
  <c r="I17" i="25"/>
  <c r="I16" i="25"/>
  <c r="I15" i="25"/>
  <c r="I14" i="25"/>
  <c r="I13" i="25"/>
  <c r="I12" i="25"/>
  <c r="I11" i="25"/>
  <c r="I10" i="25"/>
  <c r="I9" i="25"/>
  <c r="I8" i="25"/>
  <c r="H21" i="25"/>
  <c r="H16" i="25"/>
  <c r="H13" i="25"/>
  <c r="H8" i="25"/>
  <c r="K8" i="27"/>
  <c r="K13" i="27"/>
  <c r="K13" i="25" s="1"/>
  <c r="K16" i="27"/>
  <c r="K16" i="25" s="1"/>
  <c r="E33" i="24" l="1"/>
  <c r="D8" i="24"/>
  <c r="N21" i="25"/>
  <c r="Q21" i="27"/>
  <c r="O13" i="27"/>
  <c r="N13" i="25" s="1"/>
  <c r="K19" i="27"/>
  <c r="K19" i="25" s="1"/>
  <c r="K8" i="25"/>
  <c r="O16" i="27"/>
  <c r="N16" i="25" s="1"/>
  <c r="O8" i="27"/>
  <c r="N8" i="25" s="1"/>
  <c r="N19" i="25" l="1"/>
  <c r="O19" i="27"/>
  <c r="P16" i="27"/>
  <c r="P8" i="27"/>
  <c r="H19" i="27"/>
  <c r="H22" i="27" s="1"/>
  <c r="H22" i="25" s="1"/>
  <c r="P13" i="27"/>
  <c r="P21" i="27" l="1"/>
  <c r="K21" i="25"/>
  <c r="K22" i="27"/>
  <c r="K22" i="25" s="1"/>
  <c r="Q16" i="27"/>
  <c r="P16" i="25" s="1"/>
  <c r="O16" i="25"/>
  <c r="Q13" i="27"/>
  <c r="P13" i="25" s="1"/>
  <c r="O13" i="25"/>
  <c r="Q8" i="27"/>
  <c r="P8" i="25" s="1"/>
  <c r="O8" i="25"/>
  <c r="O22" i="27"/>
  <c r="N22" i="25" s="1"/>
  <c r="H19" i="25"/>
  <c r="O21" i="25" l="1"/>
  <c r="Q19" i="27"/>
  <c r="Q22" i="27" s="1"/>
  <c r="P19" i="25" l="1"/>
  <c r="D13" i="24" s="1"/>
  <c r="E13" i="24" s="1"/>
  <c r="P22" i="25"/>
  <c r="P21" i="25"/>
  <c r="E20" i="24" s="1"/>
  <c r="G54" i="23"/>
  <c r="F54" i="23"/>
  <c r="E54" i="23"/>
  <c r="G48" i="23"/>
  <c r="F48" i="23"/>
  <c r="E48" i="23"/>
  <c r="G41" i="23"/>
  <c r="F41" i="23"/>
  <c r="E41" i="23"/>
  <c r="G34" i="23"/>
  <c r="F34" i="23"/>
  <c r="E34" i="23"/>
  <c r="G21" i="23"/>
  <c r="F21" i="23"/>
  <c r="E21" i="23"/>
  <c r="E27" i="23"/>
  <c r="F27" i="23"/>
  <c r="G27" i="23"/>
  <c r="E59" i="23"/>
  <c r="F59" i="23"/>
  <c r="G59" i="23"/>
  <c r="I16" i="9"/>
  <c r="H13" i="9"/>
  <c r="K13" i="9"/>
  <c r="K10" i="9"/>
  <c r="H10" i="9"/>
  <c r="H7" i="9"/>
  <c r="L7" i="9" s="1"/>
  <c r="M13" i="9"/>
  <c r="M7" i="9"/>
  <c r="M10" i="9"/>
  <c r="J16" i="9"/>
  <c r="B16" i="9"/>
  <c r="H27" i="5"/>
  <c r="M24" i="7"/>
  <c r="M21" i="7"/>
  <c r="M18" i="7"/>
  <c r="K24" i="7"/>
  <c r="K27" i="7" s="1"/>
  <c r="K21" i="7"/>
  <c r="M24" i="6"/>
  <c r="J24" i="6"/>
  <c r="J24" i="7" s="1"/>
  <c r="J21" i="6"/>
  <c r="J21" i="7" s="1"/>
  <c r="J18" i="6"/>
  <c r="J18" i="7" s="1"/>
  <c r="M18" i="6"/>
  <c r="I18" i="5"/>
  <c r="I18" i="6" s="1"/>
  <c r="H18" i="6"/>
  <c r="M24" i="5"/>
  <c r="M21" i="5"/>
  <c r="M18" i="5"/>
  <c r="I24" i="5"/>
  <c r="L24" i="5" s="1"/>
  <c r="I24" i="7"/>
  <c r="H24" i="7"/>
  <c r="I21" i="5"/>
  <c r="I21" i="7" s="1"/>
  <c r="H21" i="6"/>
  <c r="B27" i="7"/>
  <c r="H21" i="7"/>
  <c r="H18" i="7"/>
  <c r="D7" i="7"/>
  <c r="D6" i="7"/>
  <c r="D5" i="7"/>
  <c r="D4" i="7"/>
  <c r="B27" i="6"/>
  <c r="H24" i="6"/>
  <c r="D7" i="6"/>
  <c r="D6" i="6"/>
  <c r="D5" i="6"/>
  <c r="D4" i="6"/>
  <c r="B27" i="5"/>
  <c r="D7" i="5"/>
  <c r="D6" i="5"/>
  <c r="D5" i="5"/>
  <c r="D4" i="5"/>
  <c r="B26" i="1"/>
  <c r="L21" i="5"/>
  <c r="K16" i="9" l="1"/>
  <c r="I21" i="6"/>
  <c r="L21" i="6" s="1"/>
  <c r="M21" i="6" s="1"/>
  <c r="L13" i="9"/>
  <c r="L16" i="9" s="1"/>
  <c r="E60" i="23"/>
  <c r="I49" i="23"/>
  <c r="L10" i="9"/>
  <c r="F60" i="23"/>
  <c r="G60" i="23"/>
  <c r="I22" i="23"/>
  <c r="I55" i="23"/>
  <c r="I14" i="23"/>
  <c r="H27" i="6"/>
  <c r="L24" i="7"/>
  <c r="H27" i="7"/>
  <c r="M16" i="9"/>
  <c r="M27" i="7"/>
  <c r="I28" i="23"/>
  <c r="I35" i="23"/>
  <c r="I42" i="23"/>
  <c r="L21" i="7"/>
  <c r="J27" i="7"/>
  <c r="M27" i="5"/>
  <c r="J27" i="6"/>
  <c r="H16" i="9"/>
  <c r="L18" i="6"/>
  <c r="M27" i="6"/>
  <c r="I27" i="5"/>
  <c r="I18" i="7"/>
  <c r="L18" i="5"/>
  <c r="L27" i="5" s="1"/>
  <c r="I24" i="6"/>
  <c r="L24" i="6" s="1"/>
  <c r="I62" i="23" l="1"/>
  <c r="L18" i="7"/>
  <c r="L27" i="7" s="1"/>
  <c r="I27" i="7"/>
  <c r="L27" i="6"/>
  <c r="I27" i="6"/>
  <c r="J62" i="23" l="1"/>
  <c r="D15" i="24"/>
  <c r="E15" i="24" s="1"/>
  <c r="E18" i="24" l="1"/>
  <c r="E23"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18" authorId="0" shapeId="0" xr:uid="{00000000-0006-0000-0300-000001000000}">
      <text>
        <r>
          <rPr>
            <b/>
            <sz val="9"/>
            <color indexed="81"/>
            <rFont val="Tahoma"/>
            <family val="2"/>
          </rPr>
          <t>Jeimy Paola Ortiz Gracia:</t>
        </r>
        <r>
          <rPr>
            <sz val="9"/>
            <color indexed="81"/>
            <rFont val="Tahoma"/>
            <family val="2"/>
          </rPr>
          <t xml:space="preserve">
es necesario condicionarlo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18" authorId="0" shapeId="0" xr:uid="{00000000-0006-0000-0400-000001000000}">
      <text>
        <r>
          <rPr>
            <b/>
            <sz val="9"/>
            <color indexed="81"/>
            <rFont val="Tahoma"/>
            <family val="2"/>
          </rPr>
          <t>Jeimy Paola Ortiz Gracia:</t>
        </r>
        <r>
          <rPr>
            <sz val="9"/>
            <color indexed="81"/>
            <rFont val="Tahoma"/>
            <family val="2"/>
          </rPr>
          <t xml:space="preserve">
es necesario condicionarlo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18" authorId="0" shapeId="0" xr:uid="{00000000-0006-0000-0500-000001000000}">
      <text>
        <r>
          <rPr>
            <b/>
            <sz val="9"/>
            <color indexed="81"/>
            <rFont val="Tahoma"/>
            <family val="2"/>
          </rPr>
          <t>Jeimy Paola Ortiz Gracia:</t>
        </r>
        <r>
          <rPr>
            <sz val="9"/>
            <color indexed="81"/>
            <rFont val="Tahoma"/>
            <family val="2"/>
          </rPr>
          <t xml:space="preserve">
es necesario condicionarlo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7" authorId="0" shapeId="0" xr:uid="{00000000-0006-0000-0600-000001000000}">
      <text>
        <r>
          <rPr>
            <b/>
            <sz val="9"/>
            <color indexed="81"/>
            <rFont val="Tahoma"/>
            <family val="2"/>
          </rPr>
          <t>Jeimy Paola Ortiz Gracia:</t>
        </r>
        <r>
          <rPr>
            <sz val="9"/>
            <color indexed="81"/>
            <rFont val="Tahoma"/>
            <family val="2"/>
          </rPr>
          <t xml:space="preserve">
es necesario condicionarlo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Leandry Luz Vargas Alvarez</author>
  </authors>
  <commentList>
    <comment ref="B4" authorId="0" shapeId="0" xr:uid="{00000000-0006-0000-0700-000001000000}">
      <text>
        <r>
          <rPr>
            <sz val="9"/>
            <color indexed="81"/>
            <rFont val="Tahoma"/>
            <family val="2"/>
          </rPr>
          <t>Adicione otros aportes concertados con el Gerente Público, que se susciten en relación a la naturaleza de su entidad.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Edward M</author>
    <author>Leandry Luz Vargas Alvarez</author>
    <author>ana karina marin quiros marin quiros</author>
    <author>Ligia del Pilar Agudelo</author>
    <author>Cristian Camilo Angulo Escobar</author>
    <author>tc={8F7EA7D7-3029-468C-85C0-4BEB0D7E0E52}</author>
    <author>tc={03F8EA59-E68D-43E2-89D3-8D86789BB85D}</author>
  </authors>
  <commentList>
    <comment ref="M1" authorId="0" shapeId="0" xr:uid="{00000000-0006-0000-0900-000001000000}">
      <text>
        <r>
          <rPr>
            <b/>
            <sz val="9"/>
            <color indexed="81"/>
            <rFont val="Tahoma"/>
            <family val="2"/>
          </rPr>
          <t>Indice acumulador gradual de los ciclos de evaluación durante el semestre II</t>
        </r>
      </text>
    </comment>
    <comment ref="N1" authorId="0" shapeId="0" xr:uid="{00000000-0006-0000-0900-000002000000}">
      <text>
        <r>
          <rPr>
            <b/>
            <sz val="9"/>
            <color indexed="81"/>
            <rFont val="Tahoma"/>
            <family val="2"/>
          </rPr>
          <t>Indice total para calcular el cierre de la evaluación</t>
        </r>
      </text>
    </comment>
    <comment ref="P1" authorId="0" shapeId="0" xr:uid="{00000000-0006-0000-0900-000003000000}">
      <text>
        <r>
          <rPr>
            <b/>
            <sz val="9"/>
            <color indexed="81"/>
            <rFont val="Tahoma"/>
            <family val="2"/>
          </rPr>
          <t>Director 1</t>
        </r>
      </text>
    </comment>
    <comment ref="S1" authorId="0" shapeId="0" xr:uid="{00000000-0006-0000-0900-000004000000}">
      <text>
        <r>
          <rPr>
            <b/>
            <sz val="9"/>
            <color indexed="81"/>
            <rFont val="Tahoma"/>
            <family val="2"/>
          </rPr>
          <t>Director 2</t>
        </r>
      </text>
    </comment>
    <comment ref="P5" authorId="1" shapeId="0" xr:uid="{00000000-0006-0000-0900-000005000000}">
      <text>
        <r>
          <rPr>
            <sz val="12"/>
            <color indexed="81"/>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6" authorId="2" shapeId="0" xr:uid="{00000000-0006-0000-0900-00000600000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6" authorId="1" shapeId="0" xr:uid="{00000000-0006-0000-0900-00000700000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6" authorId="1" shapeId="0" xr:uid="{00000000-0006-0000-0900-000008000000}">
      <text>
        <r>
          <rPr>
            <sz val="12"/>
            <color indexed="81"/>
            <rFont val="Tahoma"/>
            <family val="2"/>
          </rPr>
          <t>Representación cuantitativa en número o porcentaje que debe ser verificable objetivamente y mediante el cual se determina el cumplimiento de los compromisos gerenciales.</t>
        </r>
      </text>
    </comment>
    <comment ref="F6" authorId="1" shapeId="0" xr:uid="{00000000-0006-0000-0900-000009000000}">
      <text>
        <r>
          <rPr>
            <sz val="12"/>
            <color indexed="81"/>
            <rFont val="Tahoma"/>
            <family val="2"/>
          </rPr>
          <t>Lapso de ejecución del compromiso concertado en el cual deberán adelantarse las acciones necesarias para su cumplimiento.</t>
        </r>
      </text>
    </comment>
    <comment ref="G6" authorId="2" shapeId="0" xr:uid="{00000000-0006-0000-0900-00000A00000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6" authorId="2" shapeId="0" xr:uid="{00000000-0006-0000-0900-00000B00000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P6" authorId="3" shapeId="0" xr:uid="{00000000-0006-0000-0900-00000C000000}">
      <text>
        <r>
          <rPr>
            <sz val="12"/>
            <color indexed="81"/>
            <rFont val="Tahoma"/>
            <family val="2"/>
          </rPr>
          <t>Resultado final alcanzado, que se obtiene de la sumatoria entre el cumplimiento del primer y segundo semestre de acuerdo con lo concertado.</t>
        </r>
      </text>
    </comment>
    <comment ref="Q6" authorId="1" shapeId="0" xr:uid="{00000000-0006-0000-0900-00000D000000}">
      <text>
        <r>
          <rPr>
            <sz val="12"/>
            <color indexed="81"/>
            <rFont val="Tahoma"/>
            <family val="2"/>
          </rPr>
          <t>Porcentaje de cumplimiento de los compromisos gerenciales del año de acuerdo con el peso ponderado que se asignó al compromiso institucional.</t>
        </r>
      </text>
    </comment>
    <comment ref="R6" authorId="1" shapeId="0" xr:uid="{00000000-0006-0000-0900-00000E000000}">
      <text>
        <r>
          <rPr>
            <sz val="12"/>
            <color indexed="81"/>
            <rFont val="Tahoma"/>
            <family val="2"/>
          </rPr>
          <t xml:space="preserve">Soportes que acompañan la ejecución de los compromisos gerenciales y que pueden encontrarse de forma física y/o virtual. </t>
        </r>
      </text>
    </comment>
    <comment ref="J7" authorId="4" shapeId="0" xr:uid="{00000000-0006-0000-0900-00000F000000}">
      <text>
        <r>
          <rPr>
            <sz val="12"/>
            <color indexed="81"/>
            <rFont val="Tahoma"/>
            <family val="2"/>
          </rPr>
          <t>Porcentaje programado de cumplimiento de cada compromiso gerencial para este periodo.</t>
        </r>
      </text>
    </comment>
    <comment ref="K7" authorId="2" shapeId="0" xr:uid="{00000000-0006-0000-0900-00001000000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L7" authorId="2" shapeId="0" xr:uid="{00000000-0006-0000-0900-000011000000}">
      <text>
        <r>
          <rPr>
            <sz val="12"/>
            <color indexed="81"/>
            <rFont val="Tahoma"/>
            <family val="2"/>
          </rPr>
          <t>Se registran los aspectos de mejora para el cumplimiento de los compromisos concertados que se encuentren retrasados conforme a lo programado</t>
        </r>
      </text>
    </comment>
    <comment ref="N7" authorId="4" shapeId="0" xr:uid="{00000000-0006-0000-0900-000012000000}">
      <text>
        <r>
          <rPr>
            <sz val="12"/>
            <color indexed="81"/>
            <rFont val="Tahoma"/>
            <family val="2"/>
          </rPr>
          <t>Porcentaje programado de cumplimiento de cada compromiso gerencial durante este periodo.</t>
        </r>
      </text>
    </comment>
    <comment ref="O7" authorId="2" shapeId="0" xr:uid="{00000000-0006-0000-0900-00001300000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R7" authorId="1" shapeId="0" xr:uid="{00000000-0006-0000-0900-000014000000}">
      <text>
        <r>
          <rPr>
            <sz val="12"/>
            <color indexed="81"/>
            <rFont val="Tahoma"/>
            <family val="2"/>
          </rPr>
          <t>Breve descripción del producto o actividad indicada como evidencia.</t>
        </r>
      </text>
    </comment>
    <comment ref="S7" authorId="1" shapeId="0" xr:uid="{00000000-0006-0000-0900-000015000000}">
      <text>
        <r>
          <rPr>
            <sz val="12"/>
            <color indexed="81"/>
            <rFont val="Tahoma"/>
            <family val="2"/>
          </rPr>
          <t>Ubicación de la misma ya sea en medios físicos o electrónicos.</t>
        </r>
      </text>
    </comment>
    <comment ref="T7" authorId="1" shapeId="0" xr:uid="{17050704-A0F7-44F2-ACCB-F94312EAB3E8}">
      <text>
        <r>
          <rPr>
            <sz val="12"/>
            <color indexed="81"/>
            <rFont val="Tahoma"/>
            <family val="2"/>
          </rPr>
          <t>Ubicación de la misma ya sea en medios físicos o electrónicos.</t>
        </r>
      </text>
    </comment>
    <comment ref="S18" authorId="5" shapeId="0" xr:uid="{8F7EA7D7-3029-468C-85C0-4BEB0D7E0E52}">
      <text>
        <t>[Comentario encadenado]
Su versión de Excel le permite leer este comentario encadenado; sin embargo, las ediciones que se apliquen se quitarán si el archivo se abre en una versión más reciente de Excel. Más información: https://go.microsoft.com/fwlink/?linkid=870924
Comentario:
    Ruta en ONEDRIVE</t>
      </text>
    </comment>
    <comment ref="T18" authorId="6" shapeId="0" xr:uid="{03F8EA59-E68D-43E2-89D3-8D86789BB85D}">
      <text>
        <t>[Comentario encadenado]
Su versión de Excel le permite leer este comentario encadenado; sin embargo, las ediciones que se apliquen se quitarán si el archivo se abre en una versión más reciente de Excel. Más información: https://go.microsoft.com/fwlink/?linkid=870924
Comentario:
    Ruta en ONEDRIVE</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Leandry Luz Vargas Alvarez</author>
    <author>ana karina marin quiros marin quiros</author>
    <author>Ligia del Pilar Agudelo</author>
    <author>Cristian Camilo Angulo Escobar</author>
    <author>tc={C59780DA-8BA9-40F6-ADC8-10058E523C25}</author>
  </authors>
  <commentList>
    <comment ref="O5" authorId="0" shapeId="0" xr:uid="{00000000-0006-0000-0B00-000001000000}">
      <text>
        <r>
          <rPr>
            <sz val="12"/>
            <color indexed="81"/>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6" authorId="1" shapeId="0" xr:uid="{00000000-0006-0000-0B00-00000200000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6" authorId="0" shapeId="0" xr:uid="{00000000-0006-0000-0B00-00000300000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6" authorId="0" shapeId="0" xr:uid="{00000000-0006-0000-0B00-000004000000}">
      <text>
        <r>
          <rPr>
            <sz val="12"/>
            <color indexed="81"/>
            <rFont val="Tahoma"/>
            <family val="2"/>
          </rPr>
          <t>Representación cuantitativa en número o porcentaje que debe ser verificable objetivamente y mediante el cual se determina el cumplimiento de los compromisos gerenciales.</t>
        </r>
      </text>
    </comment>
    <comment ref="F6" authorId="0" shapeId="0" xr:uid="{00000000-0006-0000-0B00-000005000000}">
      <text>
        <r>
          <rPr>
            <sz val="12"/>
            <color indexed="81"/>
            <rFont val="Tahoma"/>
            <family val="2"/>
          </rPr>
          <t>Lapso de ejecución del compromiso concertado en el cual deberán adelantarse las acciones necesarias para su cumplimiento.</t>
        </r>
      </text>
    </comment>
    <comment ref="G6" authorId="1" shapeId="0" xr:uid="{00000000-0006-0000-0B00-00000600000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6" authorId="1" shapeId="0" xr:uid="{00000000-0006-0000-0B00-00000700000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O6" authorId="2" shapeId="0" xr:uid="{00000000-0006-0000-0B00-000008000000}">
      <text>
        <r>
          <rPr>
            <sz val="12"/>
            <color indexed="81"/>
            <rFont val="Tahoma"/>
            <family val="2"/>
          </rPr>
          <t>Resultado final alcanzado, que se obtiene de la sumatoria entre el cumplimiento del primer y segundo semestre de acuerdo con lo concertado.</t>
        </r>
      </text>
    </comment>
    <comment ref="P6" authorId="0" shapeId="0" xr:uid="{00000000-0006-0000-0B00-000009000000}">
      <text>
        <r>
          <rPr>
            <sz val="12"/>
            <color indexed="81"/>
            <rFont val="Tahoma"/>
            <family val="2"/>
          </rPr>
          <t>Porcentaje de cumplimiento de los compromisos gerenciales del año de acuerdo con el peso ponderado que se asignó al compromiso institucional.</t>
        </r>
      </text>
    </comment>
    <comment ref="Q6" authorId="0" shapeId="0" xr:uid="{00000000-0006-0000-0B00-00000A000000}">
      <text>
        <r>
          <rPr>
            <sz val="12"/>
            <color indexed="81"/>
            <rFont val="Tahoma"/>
            <family val="2"/>
          </rPr>
          <t xml:space="preserve">Soportes que acompañan la ejecución de los compromisos gerenciales y que pueden encontrarse de forma física y/o virtual. </t>
        </r>
      </text>
    </comment>
    <comment ref="J7" authorId="3" shapeId="0" xr:uid="{00000000-0006-0000-0B00-00000B000000}">
      <text>
        <r>
          <rPr>
            <sz val="12"/>
            <color indexed="81"/>
            <rFont val="Tahoma"/>
            <family val="2"/>
          </rPr>
          <t>Porcentaje programado de cumplimiento de cada compromiso gerencial para este periodo.</t>
        </r>
      </text>
    </comment>
    <comment ref="K7" authorId="1" shapeId="0" xr:uid="{00000000-0006-0000-0B00-00000C00000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L7" authorId="1" shapeId="0" xr:uid="{00000000-0006-0000-0B00-00000D000000}">
      <text>
        <r>
          <rPr>
            <sz val="12"/>
            <color indexed="81"/>
            <rFont val="Tahoma"/>
            <family val="2"/>
          </rPr>
          <t>Se registran los aspectos de mejora para el cumplimiento de los compromisos concertados que se encuentren retrasados conforme a lo programado</t>
        </r>
      </text>
    </comment>
    <comment ref="M7" authorId="3" shapeId="0" xr:uid="{00000000-0006-0000-0B00-00000E000000}">
      <text>
        <r>
          <rPr>
            <sz val="12"/>
            <color indexed="81"/>
            <rFont val="Tahoma"/>
            <family val="2"/>
          </rPr>
          <t>Porcentaje programado de cumplimiento de cada compromiso gerencial durante este periodo.</t>
        </r>
      </text>
    </comment>
    <comment ref="N7" authorId="1" shapeId="0" xr:uid="{00000000-0006-0000-0B00-00000F00000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Q7" authorId="0" shapeId="0" xr:uid="{00000000-0006-0000-0B00-000010000000}">
      <text>
        <r>
          <rPr>
            <sz val="12"/>
            <color indexed="81"/>
            <rFont val="Tahoma"/>
            <family val="2"/>
          </rPr>
          <t>Breve descripción del producto o actividad indicada como evidencia.</t>
        </r>
      </text>
    </comment>
    <comment ref="R7" authorId="0" shapeId="0" xr:uid="{00000000-0006-0000-0B00-000011000000}">
      <text>
        <r>
          <rPr>
            <sz val="12"/>
            <color indexed="81"/>
            <rFont val="Tahoma"/>
            <family val="2"/>
          </rPr>
          <t>Ubicación de la misma ya sea en medios físicos o electrónicos.</t>
        </r>
      </text>
    </comment>
    <comment ref="R18" authorId="4" shapeId="0" xr:uid="{00000000-0006-0000-0B00-00001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Ruta en ONEDRIVE</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Edward M</author>
    <author>Leandry Luz Vargas Alvarez</author>
    <author>ana karina marin quiros marin quiros</author>
    <author>Ligia del Pilar Agudelo</author>
    <author>Cristian Camilo Angulo Escobar</author>
  </authors>
  <commentList>
    <comment ref="M1" authorId="0" shapeId="0" xr:uid="{00000000-0006-0000-0C00-000001000000}">
      <text>
        <r>
          <rPr>
            <b/>
            <sz val="9"/>
            <color indexed="81"/>
            <rFont val="Tahoma"/>
            <family val="2"/>
          </rPr>
          <t>Indice acumulador gradual de los ciclos de evaluación durante el semestre II</t>
        </r>
      </text>
    </comment>
    <comment ref="N1" authorId="0" shapeId="0" xr:uid="{00000000-0006-0000-0C00-000002000000}">
      <text>
        <r>
          <rPr>
            <b/>
            <sz val="9"/>
            <color indexed="81"/>
            <rFont val="Tahoma"/>
            <family val="2"/>
          </rPr>
          <t>Indice total para calcular el cierre de la evaluación</t>
        </r>
      </text>
    </comment>
    <comment ref="P1" authorId="0" shapeId="0" xr:uid="{00000000-0006-0000-0C00-000003000000}">
      <text>
        <r>
          <rPr>
            <b/>
            <sz val="9"/>
            <color indexed="81"/>
            <rFont val="Tahoma"/>
            <family val="2"/>
          </rPr>
          <t>Director 1</t>
        </r>
      </text>
    </comment>
    <comment ref="S1" authorId="0" shapeId="0" xr:uid="{00000000-0006-0000-0C00-000004000000}">
      <text>
        <r>
          <rPr>
            <b/>
            <sz val="9"/>
            <color indexed="81"/>
            <rFont val="Tahoma"/>
            <family val="2"/>
          </rPr>
          <t>Director 2</t>
        </r>
      </text>
    </comment>
    <comment ref="P5" authorId="1" shapeId="0" xr:uid="{00000000-0006-0000-0C00-000005000000}">
      <text>
        <r>
          <rPr>
            <sz val="12"/>
            <color indexed="81"/>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6" authorId="2" shapeId="0" xr:uid="{00000000-0006-0000-0C00-00000600000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6" authorId="1" shapeId="0" xr:uid="{00000000-0006-0000-0C00-00000700000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6" authorId="1" shapeId="0" xr:uid="{00000000-0006-0000-0C00-000008000000}">
      <text>
        <r>
          <rPr>
            <sz val="12"/>
            <color indexed="81"/>
            <rFont val="Tahoma"/>
            <family val="2"/>
          </rPr>
          <t>Representación cuantitativa en número o porcentaje que debe ser verificable objetivamente y mediante el cual se determina el cumplimiento de los compromisos gerenciales.</t>
        </r>
      </text>
    </comment>
    <comment ref="F6" authorId="1" shapeId="0" xr:uid="{00000000-0006-0000-0C00-000009000000}">
      <text>
        <r>
          <rPr>
            <sz val="12"/>
            <color indexed="81"/>
            <rFont val="Tahoma"/>
            <family val="2"/>
          </rPr>
          <t>Lapso de ejecución del compromiso concertado en el cual deberán adelantarse las acciones necesarias para su cumplimiento.</t>
        </r>
      </text>
    </comment>
    <comment ref="G6" authorId="2" shapeId="0" xr:uid="{00000000-0006-0000-0C00-00000A00000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6" authorId="2" shapeId="0" xr:uid="{00000000-0006-0000-0C00-00000B00000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P6" authorId="3" shapeId="0" xr:uid="{00000000-0006-0000-0C00-00000C000000}">
      <text>
        <r>
          <rPr>
            <sz val="12"/>
            <color indexed="81"/>
            <rFont val="Tahoma"/>
            <family val="2"/>
          </rPr>
          <t>Resultado final alcanzado, que se obtiene de la sumatoria entre el cumplimiento del primer y segundo semestre de acuerdo con lo concertado.</t>
        </r>
      </text>
    </comment>
    <comment ref="Q6" authorId="1" shapeId="0" xr:uid="{00000000-0006-0000-0C00-00000D000000}">
      <text>
        <r>
          <rPr>
            <sz val="12"/>
            <color indexed="81"/>
            <rFont val="Tahoma"/>
            <family val="2"/>
          </rPr>
          <t>Porcentaje de cumplimiento de los compromisos gerenciales del año de acuerdo con el peso ponderado que se asignó al compromiso institucional.</t>
        </r>
      </text>
    </comment>
    <comment ref="R6" authorId="1" shapeId="0" xr:uid="{00000000-0006-0000-0C00-00000E000000}">
      <text>
        <r>
          <rPr>
            <sz val="12"/>
            <color indexed="81"/>
            <rFont val="Tahoma"/>
            <family val="2"/>
          </rPr>
          <t xml:space="preserve">Soportes que acompañan la ejecución de los compromisos gerenciales y que pueden encontrarse de forma física y/o virtual. </t>
        </r>
      </text>
    </comment>
    <comment ref="J7" authorId="4" shapeId="0" xr:uid="{00000000-0006-0000-0C00-00000F000000}">
      <text>
        <r>
          <rPr>
            <sz val="12"/>
            <color indexed="81"/>
            <rFont val="Tahoma"/>
            <family val="2"/>
          </rPr>
          <t>Porcentaje programado de cumplimiento de cada compromiso gerencial para este periodo.</t>
        </r>
      </text>
    </comment>
    <comment ref="K7" authorId="2" shapeId="0" xr:uid="{00000000-0006-0000-0C00-00001000000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L7" authorId="2" shapeId="0" xr:uid="{00000000-0006-0000-0C00-000011000000}">
      <text>
        <r>
          <rPr>
            <sz val="12"/>
            <color indexed="81"/>
            <rFont val="Tahoma"/>
            <family val="2"/>
          </rPr>
          <t>Se registran los aspectos de mejora para el cumplimiento de los compromisos concertados que se encuentren retrasados conforme a lo programado</t>
        </r>
      </text>
    </comment>
    <comment ref="N7" authorId="4" shapeId="0" xr:uid="{00000000-0006-0000-0C00-000012000000}">
      <text>
        <r>
          <rPr>
            <sz val="12"/>
            <color indexed="81"/>
            <rFont val="Tahoma"/>
            <family val="2"/>
          </rPr>
          <t>Porcentaje programado de cumplimiento de cada compromiso gerencial durante este periodo.</t>
        </r>
      </text>
    </comment>
    <comment ref="O7" authorId="2" shapeId="0" xr:uid="{00000000-0006-0000-0C00-00001300000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R7" authorId="1" shapeId="0" xr:uid="{00000000-0006-0000-0C00-000014000000}">
      <text>
        <r>
          <rPr>
            <sz val="12"/>
            <color indexed="81"/>
            <rFont val="Tahoma"/>
            <family val="2"/>
          </rPr>
          <t>Breve descripción del producto o actividad indicada como evidencia.</t>
        </r>
      </text>
    </comment>
    <comment ref="S7" authorId="1" shapeId="0" xr:uid="{00000000-0006-0000-0C00-000015000000}">
      <text>
        <r>
          <rPr>
            <sz val="12"/>
            <color indexed="81"/>
            <rFont val="Tahoma"/>
            <family val="2"/>
          </rPr>
          <t>Ubicación de la misma ya sea en medios físicos o electrónicos.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ana karina marin quiros marin quiros</author>
    <author>Ligia del Pilar Agudelo</author>
  </authors>
  <commentList>
    <comment ref="B2" authorId="0" shapeId="0" xr:uid="{00000000-0006-0000-0D00-000001000000}">
      <text>
        <r>
          <rPr>
            <b/>
            <sz val="9"/>
            <color indexed="81"/>
            <rFont val="Tahoma"/>
            <family val="2"/>
          </rPr>
          <t>Se deben elegir 5 competencias para ser evaluadas</t>
        </r>
        <r>
          <rPr>
            <sz val="9"/>
            <color indexed="81"/>
            <rFont val="Tahoma"/>
            <family val="2"/>
          </rPr>
          <t xml:space="preserve">
</t>
        </r>
      </text>
    </comment>
    <comment ref="I62" authorId="1" shapeId="0" xr:uid="{00000000-0006-0000-0D00-000002000000}">
      <text>
        <r>
          <rPr>
            <sz val="9"/>
            <color indexed="81"/>
            <rFont val="Tahoma"/>
            <family val="2"/>
          </rPr>
          <t xml:space="preserve">Sumatoria simple de la evaluación (previa conversión según pesos asignados por evaluador) dividido por el numero de competencias evaluadas
</t>
        </r>
      </text>
    </comment>
    <comment ref="J62" authorId="1" shapeId="0" xr:uid="{00000000-0006-0000-0D00-000003000000}">
      <text>
        <r>
          <rPr>
            <b/>
            <sz val="9"/>
            <color indexed="81"/>
            <rFont val="Tahoma"/>
            <family val="2"/>
          </rPr>
          <t>Resultado porcentual de las competencias que pesan el 20% de la evaluación individual</t>
        </r>
      </text>
    </comment>
  </commentList>
</comments>
</file>

<file path=xl/sharedStrings.xml><?xml version="1.0" encoding="utf-8"?>
<sst xmlns="http://schemas.openxmlformats.org/spreadsheetml/2006/main" count="776" uniqueCount="358">
  <si>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</si>
  <si>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</si>
  <si>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</si>
  <si>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</si>
  <si>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</si>
  <si>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</si>
  <si>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</si>
  <si>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</si>
  <si>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</si>
  <si>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</si>
  <si>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</si>
  <si>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</si>
  <si>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</si>
  <si>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</si>
  <si>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</si>
  <si>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</si>
  <si>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</si>
  <si>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</si>
  <si>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</si>
  <si>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</si>
  <si>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</si>
  <si>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</si>
  <si>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</si>
  <si>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</si>
  <si>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</si>
  <si>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</si>
  <si>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</si>
  <si>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</si>
  <si>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</si>
  <si>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</si>
  <si>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</si>
  <si>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</si>
  <si>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</si>
  <si>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</si>
  <si>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</si>
  <si>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</si>
  <si>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</si>
  <si>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</si>
  <si>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</si>
  <si>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</si>
  <si>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</si>
  <si>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</si>
  <si>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</si>
  <si>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</si>
  <si>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</si>
  <si>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</si>
  <si>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</si>
  <si>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</si>
  <si>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</si>
  <si>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</si>
  <si>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</si>
  <si>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Instructivo de diligenciamiento</t>
  </si>
  <si>
    <t>ANEXO 1</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</si>
  <si>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</si>
  <si>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</si>
  <si>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</si>
  <si>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</si>
  <si>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Indicador</t>
  </si>
  <si>
    <t>Es la representación cuantitativa en número o porcentaje que debe ser verificable objetivamente y mediante el cual se determina el cumplimiento de los compromisos gerenciales.</t>
  </si>
  <si>
    <t>Fecha inicio – fin</t>
  </si>
  <si>
    <t>Corresponde al lapso de ejecución del compromiso concertado en el cual deberán adelantarse las acciones necesarias para el cumplimiento del mismo.</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</si>
  <si>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</si>
  <si>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</si>
  <si>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r>
      <t>Peso</t>
    </r>
    <r>
      <rPr>
        <sz val="12"/>
        <color rgb="FF000000"/>
        <rFont val="Arial"/>
        <family val="2"/>
      </rPr>
      <t xml:space="preserve"> </t>
    </r>
    <r>
      <rPr>
        <b/>
        <sz val="12"/>
        <color rgb="FF000000"/>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</si>
  <si>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</si>
  <si>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</si>
  <si>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</si>
  <si>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</si>
  <si>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</si>
  <si>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</si>
  <si>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</si>
  <si>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</si>
  <si>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</si>
  <si>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</si>
  <si>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</si>
  <si>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</si>
  <si>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</si>
  <si>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</si>
  <si>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</si>
  <si>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</si>
  <si>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</si>
  <si>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ANEXO 2</t>
  </si>
  <si>
    <r>
      <t xml:space="preserve">Para llevar a cabo el ejercicio de valoración de las competencias se dispone del Anexo 2: </t>
    </r>
    <r>
      <rPr>
        <i/>
        <sz val="12"/>
        <color rgb="FF000000"/>
        <rFont val="Arial"/>
        <family val="2"/>
      </rPr>
      <t>Evaluación de competencias</t>
    </r>
    <r>
      <rPr>
        <sz val="12"/>
        <color rgb="FF000000"/>
        <rFont val="Arial"/>
        <family val="2"/>
      </rPr>
      <t>, se incluyen los campos cuyo alcance es el siguiente:
Las competencias se valorarán en una escala de 1 a 5 que mide el desarrollo de las conductas esperadas, de acuerdo a los siguientes criterios de valoración:</t>
    </r>
  </si>
  <si>
    <t>Criterio de valoración</t>
  </si>
  <si>
    <t>Puntaje</t>
  </si>
  <si>
    <t xml:space="preserve">Es consistente en su comportamiento, da ejemplo e influye en otros,  es un referente en su organización  y trasciende su entorno de gestión. </t>
  </si>
  <si>
    <t>Es consistente en su comportamiento y se destaca entre sus pares y en los entonos donde se desenvuelve.  Puede afianzar.</t>
  </si>
  <si>
    <t>Su comportamiento se evidencia de manera regular en los entornos en los que se desenvuelve. Puede mejorar.</t>
  </si>
  <si>
    <t xml:space="preserve">No es consistente en su comportamiento, requiere de acompañamiento. Puede mejorar.   </t>
  </si>
  <si>
    <t>Su comportamiento no se manifiesta, requiere de retroalimentación directa y acompañamiento. Puede mejorar.</t>
  </si>
  <si>
    <t>Esta valoración contempla la percepción que el superior jerárquico, el par y los subalternos tienen sobre las competencias comunes y directivas del Gerente Público.</t>
  </si>
  <si>
    <t>Competencias y conductas asociadas</t>
  </si>
  <si>
    <t>Son las establecidas en el Decreto 815 de 2018 que modifica el artículo 2.2.4.7 del Decreto 1083 de 2015.</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</si>
  <si>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</si>
  <si>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</si>
  <si>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</si>
  <si>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a quienes se le dará la opción de dar o no a conocer su identidad.)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</si>
  <si>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</si>
  <si>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</si>
  <si>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</si>
  <si>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</si>
  <si>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SEGUIMIENTO COMPROMISOS ESTRATEGICOS Y/O INSTITUCIONALES</t>
  </si>
  <si>
    <t xml:space="preserve">1.5 Fecha Sucripcion Acuerdo de Gestion </t>
  </si>
  <si>
    <t xml:space="preserve">1.6. Vigencia del Acuerdo de Gestion </t>
  </si>
  <si>
    <t>desde: 17/03/2014</t>
  </si>
  <si>
    <r>
      <t>1.7. Periodo</t>
    </r>
    <r>
      <rPr>
        <b/>
        <sz val="11"/>
        <color rgb="FFFF000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</si>
  <si>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</si>
  <si>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</si>
  <si>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</si>
  <si>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</si>
  <si>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</si>
  <si>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</si>
  <si>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</si>
  <si>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</si>
  <si>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</si>
  <si>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</si>
  <si>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</si>
  <si>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</si>
  <si>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</si>
  <si>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</si>
  <si>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Ubicación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</si>
  <si>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</si>
  <si>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</si>
  <si>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</si>
  <si>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</si>
  <si>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</si>
  <si>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</si>
  <si>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</si>
  <si>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</si>
  <si>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</si>
  <si>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</si>
  <si>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</si>
  <si>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</si>
  <si>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</si>
  <si>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</si>
  <si>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</si>
  <si>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</si>
  <si>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</si>
  <si>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</si>
  <si>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</si>
  <si>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</si>
  <si>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</si>
  <si>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</si>
  <si>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</si>
  <si>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</si>
  <si>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</si>
  <si>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</si>
  <si>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</si>
  <si>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</si>
  <si>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</si>
  <si>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</si>
  <si>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</si>
  <si>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</si>
  <si>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</si>
  <si>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</si>
  <si>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</si>
  <si>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</si>
  <si>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</si>
  <si>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</si>
  <si>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</si>
  <si>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</si>
  <si>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</si>
  <si>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</si>
  <si>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</si>
  <si>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</si>
  <si>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</si>
  <si>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</si>
  <si>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</si>
  <si>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</si>
  <si>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</si>
  <si>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</si>
  <si>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</si>
  <si>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</si>
  <si>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</si>
  <si>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</si>
  <si>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</si>
  <si>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ANEXO 1: CONCERTACIÓN, SEGUIMIENTO,  RETROALIMENTACIÓN  Y EVALUACIÓN DE COMPROMISOS GERENCIALES</t>
  </si>
  <si>
    <t xml:space="preserve"> Concertación</t>
  </si>
  <si>
    <t>Evaluación</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</si>
  <si>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</si>
  <si>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</si>
  <si>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</si>
  <si>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</si>
  <si>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</si>
  <si>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</si>
  <si>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</si>
  <si>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</si>
  <si>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Concertado</t>
  </si>
  <si>
    <t>Logro Semestre
I</t>
  </si>
  <si>
    <t>% cumplimiento programado a 1er semestre</t>
  </si>
  <si>
    <t>% cumplimiento de Indicador 1er Semestre</t>
  </si>
  <si>
    <t>Observaciones del avance y oportunidad de mejora</t>
  </si>
  <si>
    <t>Logro Semestre
II</t>
  </si>
  <si>
    <t>% cumplimiento programado a 2° semestre</t>
  </si>
  <si>
    <t>% Cumplimiento de indicador 2° Semestre</t>
  </si>
  <si>
    <t xml:space="preserve">Descripción </t>
  </si>
  <si>
    <t>Contribuir a la mejora continua del estatus sanitario del país mediante el fortalecimiento de la inspección, vigilancia  y control sanitario con enfoque de riesgo garantizando la protección de la salud de los colombianos y el reconocimiento nacional e internacional.</t>
  </si>
  <si>
    <t>Gestionar la planeación, monitoreo y control y  realización de las visitas de inspección, vigilancia y control de los productos competencia del Invima, basado en el modelo de gestión de riesgo implementado por la Entidad para verificar y validar el cumplimiento de los estándares y  normatividad sanitaria vigente, a los establecimientos, instituciones y productos competencia del INVIMA.</t>
  </si>
  <si>
    <t>17/01/2022 AL 31/12/2022</t>
  </si>
  <si>
    <r>
      <t xml:space="preserve">Realizar Inspección , vigilancia y control  a establecimientos de competencia de la Dirección </t>
    </r>
    <r>
      <rPr>
        <b/>
        <sz val="16"/>
        <color theme="1"/>
        <rFont val="Arial"/>
        <family val="2"/>
      </rPr>
      <t xml:space="preserve">(Bancos de Sangre) </t>
    </r>
  </si>
  <si>
    <r>
      <t xml:space="preserve">Realizar Inspección , vigilancia y control  a establecimientos de competencia de la Dirección </t>
    </r>
    <r>
      <rPr>
        <b/>
        <sz val="16"/>
        <color theme="1"/>
        <rFont val="Arial"/>
        <family val="2"/>
      </rPr>
      <t xml:space="preserve">(Cosméticos) </t>
    </r>
  </si>
  <si>
    <r>
      <t xml:space="preserve">Realizar Inspección , vigilancia y control  a establecimientos de competencia de la Dirección </t>
    </r>
    <r>
      <rPr>
        <b/>
        <sz val="16"/>
        <color theme="1"/>
        <rFont val="Arial"/>
        <family val="2"/>
      </rPr>
      <t xml:space="preserve">(Dispositivos) </t>
    </r>
  </si>
  <si>
    <r>
      <t xml:space="preserve">Realizar Inspección , vigilancia y control  a establecimientos de competencia de la Dirección </t>
    </r>
    <r>
      <rPr>
        <b/>
        <sz val="16"/>
        <color theme="1"/>
        <rFont val="Arial"/>
        <family val="2"/>
      </rPr>
      <t xml:space="preserve">(Medicamentos) </t>
    </r>
  </si>
  <si>
    <r>
      <t xml:space="preserve">Realizar Inspección , vigilancia y control  a establecimientos de competencia de la Dirección </t>
    </r>
    <r>
      <rPr>
        <b/>
        <sz val="16"/>
        <color theme="1"/>
        <rFont val="Arial"/>
        <family val="2"/>
      </rPr>
      <t xml:space="preserve">(Alimentos) </t>
    </r>
  </si>
  <si>
    <t>Gestionar las actividades de inspección, vigilancia y control de productos competencia del Invima que ingresan al país por:
*Tráfico postal y mensajería expresa en Aeropuertos Internacionales donde el Instituto tiene presencia.
*Sitios de Control en Primera Barrera, Puertos Marítimos y Fluviales, Pasos Fronterizos, Aeropuertos Internacionales, Zonas Francas, Depósitos o Establecimientos; inspección vigilancia en la certificación sanitaria de alimentos, materias primas e insumos para la industria de alimentos y bebidas alcohólicas. 
*Inspección, vigilancia y control de reactivos objeto de importación que cuenten con certificación de no obligatoriedad emitida por las direcciones misionales o no requiere donde relacionan control de la entidad.</t>
  </si>
  <si>
    <t xml:space="preserve">Realizar las actividades de inspección, vigilancia y control de productos competencia del Invima que ingresan al país por tráfico postal y mensajería expresa en Aeropuertos Internacionales donde el Instituto tiene presencia. </t>
  </si>
  <si>
    <t xml:space="preserve">Aplicar las medidas sanitarias producto de la inspección, vigilancia y control de productos competencia del Invima que ingresan al país por tráfico postal y mensajería expresa en Aeropuertos Internacionales donde el Instituto tiene presencia. </t>
  </si>
  <si>
    <t>Realizar la inspección, vigilancia, control y certificación sanitaria de alimentos, materias primas e insumos para la industria de alimentos y bebidas alcohólicas en sitios de Control en Primera Barrera, Puertos Marítimos y Fluviales, Pasos Fronterizos, Aeropuertos Internacionales, Zonas Francas, Depósitos o Establecimientos.  (CIS)</t>
  </si>
  <si>
    <t>Gestionar de manera oportuna, los tramites de autorización de importación, acorde con los conceptos emitidos por los profesionales a cago de cada uno de los tramites, de conformidad con la normatividad vigente y los procedimientos internos.</t>
  </si>
  <si>
    <t>Emitir autorizaciones para estudios de importación de los productos competencia del Invima</t>
  </si>
  <si>
    <t>Realizar la verificación IN SITU de reactivos  objeto de importación que por su uso deban ser objeto de control sanitario.</t>
  </si>
  <si>
    <t xml:space="preserve">Responder y gestionar las notificaciones relacionadas con acciones de tutela, para autorización de importación de medicamnetos vitales no disponibles </t>
  </si>
  <si>
    <t xml:space="preserve">Concertacion para el desempeño sobresaliente (5% adicional. Describir los compromisos gerenciales adicionales) </t>
  </si>
  <si>
    <t xml:space="preserve">Gestionar y acompañar los procesos de formalización de los trapiches paneleros para el mejoramiento del estatus sanitario del país </t>
  </si>
  <si>
    <t>17/01/2022  AL 31/12/2022</t>
  </si>
  <si>
    <t xml:space="preserve">Procesos de formalización, capacitación, visitas de inspección y acciones de acompañamiento sanitario mediante actividades de inspección, vigilancia y control. </t>
  </si>
  <si>
    <t xml:space="preserve">FECHA </t>
  </si>
  <si>
    <t>VIGENCIA</t>
  </si>
  <si>
    <t>01/02/2022 AL 31/12/2022</t>
  </si>
  <si>
    <t>Firma del Superior Jerárquico</t>
  </si>
  <si>
    <t xml:space="preserve">Firma del Gerente Público </t>
  </si>
  <si>
    <t>Firma del Gerente Público</t>
  </si>
  <si>
    <t>ANEXO 2: VALORACION DE COMPETENCIAS</t>
  </si>
  <si>
    <t>Criterios de valoracion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</si>
  <si>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</si>
  <si>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</si>
  <si>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</si>
  <si>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</si>
  <si>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</si>
  <si>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valoracion de los servidores publicos  [1-5]</t>
  </si>
  <si>
    <t xml:space="preserve">Valoracion anterior </t>
  </si>
  <si>
    <t>Valoracion actual</t>
  </si>
  <si>
    <t xml:space="preserve">Comentarios para la retroalimentación </t>
  </si>
  <si>
    <t>Superior</t>
  </si>
  <si>
    <t>Par</t>
  </si>
  <si>
    <t>Subalterno</t>
  </si>
  <si>
    <t>Visión estratégica</t>
  </si>
  <si>
    <t>Articula objetivos, recursos y metas de forma tal
que los resultados generen valor</t>
  </si>
  <si>
    <t>Adopta alternativas si el contexto presenta
obstrucciones a la ejecución de la planeación anual,
involucrando al equipo, aliados y superiores para el
logro de los objetivos</t>
  </si>
  <si>
    <t>Vincula a los actores con incidencia potencial en
los resultados del área a su cargo, para articular
acciones o anticipar negociaciones necesarias</t>
  </si>
  <si>
    <t>Monitorea periódicamente los resultados
alcanzados e introduce cambios en la planeación
para alcanzarlos</t>
  </si>
  <si>
    <t>Presenta nuevas estrategias ante aliados y
superiores para contribuir al logro de los objetivos
institucionales</t>
  </si>
  <si>
    <t>Comunica de manera asertiva, clara y
contundente el objetivo o la meta, logrando la
motivación y compromiso de los equipos de trabajo</t>
  </si>
  <si>
    <t>Traduce la visión y logra que cada miembro del equipo se comprometa y aporte, en un entorno participativo y de toma de decisiones.</t>
  </si>
  <si>
    <t>Total Puntaje del valorador</t>
  </si>
  <si>
    <t>Liderazgo efectivo</t>
  </si>
  <si>
    <t>Forma equipos y les delega responsabilidades y tareas en función de las competencias, el potencial y los intereses de los miembros del equipo.</t>
  </si>
  <si>
    <t>Crea compromiso y moviliza a los miembros de su equipo a gestionar, aceptar retos, desafíos y directrices, superando intereses personales para alcanzar las metas.</t>
  </si>
  <si>
    <t>Brinda apoyo y motiva a su equipo en momentos de adversidad, a la vez que comparte las mejores prácticas y desempeños y celebra el éxito con su gente, incidiendo positivamente en la calidad de vida laboral.</t>
  </si>
  <si>
    <t>Propicia, favorece y acompaña las condiciones para generar y mantener un clima laboral positivo en un entorno de inclusión.</t>
  </si>
  <si>
    <t>Fomenta la comunicación clara y concreta en un entorno de respeto</t>
  </si>
  <si>
    <t>Total Puntaje Evaluador</t>
  </si>
  <si>
    <t>Planeación</t>
  </si>
  <si>
    <t>Prevé situaciones y escenarios futuros</t>
  </si>
  <si>
    <t>Establece los planes de acción necesarios para el desarrollo de los objetivos estratégicos, teniendo en cuenta actividades, responsables, plazos y recursos requeridos; promoviendo altos estándares de desempeño</t>
  </si>
  <si>
    <t>Hace seguimiento a la planeación institucional, con base en los indicadores y metas planeadas, verificando que se realicen los ajustes y retroalimentando el proceso.</t>
  </si>
  <si>
    <t>Orienta la planeación institucional con una visión estratégica, que tiene en cuenta las necesidades y expectativas de los usuarios y ciudadanos</t>
  </si>
  <si>
    <t>Optimiza el uso de los recursos.</t>
  </si>
  <si>
    <t>Concreta oportunidades que generan valor a corto, mediano y largo plazo.</t>
  </si>
  <si>
    <t>Toma de
decisiones</t>
  </si>
  <si>
    <t>Elige con oportunidad, entre las alternativas disponibles, los proyectos a realizar, estableciendo responsabilidades precisas con base en las prioridades de la entidad.</t>
  </si>
  <si>
    <t>Toma en cuenta la opinión técnica de los miembros de su equipo al analizar las alternativas existentes para tomar una decisión y desarrollarla.</t>
  </si>
  <si>
    <t>Decide en situaciones de alta complejidad e incertidumbre teniendo en consideración la consecución de logros y objetivos de la entidad.</t>
  </si>
  <si>
    <t>Efectúa los cambios que considera necesarios para solucionar los problemas detectados o atender situaciones particulares y se hace responsable de la decisión tomada.</t>
  </si>
  <si>
    <t>Detecta amenazas y oportunidades frente a posibles decisiones y elige de forma pertinente.</t>
  </si>
  <si>
    <t>Asume los riesgos de las decisiones tomadas</t>
  </si>
  <si>
    <t>Gestión del
desarrollo de las
personas</t>
  </si>
  <si>
    <t>Identifica las competencias de los miembros del equipo, las evalúa y las impulsa activamente para su desarrollo y aplicación a las tareas asignadas.</t>
  </si>
  <si>
    <t>Promueve la formación de equipos con interdependencias positivas y genera espacios de aprendizaje colaborativo, poniendo en común experiencias, hallazgos y problemas.</t>
  </si>
  <si>
    <t>Organiza los entornos de trabajo para fomentar la polivalencia profesional de los miembros del equipo, facilitando la rotación de puestos y de tareas.</t>
  </si>
  <si>
    <t>Asume una función orientadora para promover y afianzar las mejores prácticas y desempeños.</t>
  </si>
  <si>
    <t>Empodera a los miembros del equipo dándoles autonomía y poder de decisión, preservando la equidad interna y generando compromiso en su equipo de trabajo.</t>
  </si>
  <si>
    <t>Se capacita permanentemente y actualiza sus competencias y estrategias directivas</t>
  </si>
  <si>
    <t>Pensamiento
Sistémico</t>
  </si>
  <si>
    <t>Integra varias áreas de conocimiento para interpretar las interacciones del entorno.</t>
  </si>
  <si>
    <t>Comprende y gestiona las interrelaciones entre las causas y los efectos dentro de los diferentes procesos en los que participa.</t>
  </si>
  <si>
    <t>Identifica la dinámica de los sistemas en los que se ve inmerso y sus conexiones para afrontar los retos del entorno.</t>
  </si>
  <si>
    <t>Participa activamente en el equipo considerando su complejidad e interdependencia para impactar en los resultados esperados.</t>
  </si>
  <si>
    <t>Influye positivamente al equipo desde una perspectiva sistémica, generando una dinámica propia que integre diversos enfoques para interpretar el entorno</t>
  </si>
  <si>
    <t>Resolución de
conflictos</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</si>
  <si>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</si>
  <si>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</si>
  <si>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</si>
  <si>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</si>
  <si>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TOTAL</t>
  </si>
  <si>
    <t xml:space="preserve">valoracion  final </t>
  </si>
  <si>
    <t>01/02/2022-31/12/2022</t>
  </si>
  <si>
    <t>Firma Superior Jerárquico</t>
  </si>
  <si>
    <t>Anexo 3. Consolidado de evaluación del Acuerdo de Gestión</t>
  </si>
  <si>
    <t xml:space="preserve">Nombre del Gerente Público: </t>
  </si>
  <si>
    <t>Sandra Patricia Gómez Montoya</t>
  </si>
  <si>
    <t>Área en la que se desempeña:</t>
  </si>
  <si>
    <t>Dirección de Operaciones Sanitarias</t>
  </si>
  <si>
    <t>Fecha:</t>
  </si>
  <si>
    <t xml:space="preserve">ANEXO 3: CONSOLIDADO DE EVALUACION DEL ACUERDO DE GESTION </t>
  </si>
  <si>
    <t>CONCERTACIÓN, SEGUIMIENTO,  RETROALIMENTACIÓN  Y EVALUACIÓN DE COMPROMISOS GERENCIALES</t>
  </si>
  <si>
    <t>PONDERADO</t>
  </si>
  <si>
    <t xml:space="preserve">VALORACION DE COMPETENCIAS </t>
  </si>
  <si>
    <t xml:space="preserve">PONDERADO </t>
  </si>
  <si>
    <t xml:space="preserve">NOTA FINAL </t>
  </si>
  <si>
    <t>CONCERTACION</t>
  </si>
  <si>
    <t>CUMPLIMIENTO FINAL</t>
  </si>
  <si>
    <t xml:space="preserve">Firma del Superior Jerárquico </t>
  </si>
  <si>
    <t>Firma del Gerente Publico.</t>
  </si>
  <si>
    <t>FECHA:</t>
  </si>
  <si>
    <t>VIGENCIA:</t>
  </si>
  <si>
    <r>
      <t xml:space="preserve">Realizar la inspección, vigilancia, control y certificación sanitaria de alimentos, materias primas e insumos para la industria de alimentos y bebidas alcohólicas en sitios de Control en Primera Barrera, Puertos Marítimos y Fluviales, Pasos Fronterizos, Aeropuertos Internacionales, Zonas Francas, Depósitos o Establecimientos.  </t>
    </r>
    <r>
      <rPr>
        <b/>
        <sz val="16"/>
        <color theme="1"/>
        <rFont val="Arial"/>
        <family val="2"/>
      </rPr>
      <t>(CIS)</t>
    </r>
  </si>
  <si>
    <t>Carpeta IVC Dirección de Operaciones Sanitarias, informe de seguimiento y resultado de la gestión Gestión Interna</t>
  </si>
  <si>
    <t xml:space="preserve">Carpeta compartida VUCE Impo, y en el aplicativo de registros sanitarios SQL, eta información tambien reposa en la Oficina Asesora Juridica_ Grupo de Requerimientos judiciales. </t>
  </si>
  <si>
    <r>
      <t xml:space="preserve">Realizar Inspección , vigilancia y control  a establecimientos de competencia de la Dirección </t>
    </r>
    <r>
      <rPr>
        <b/>
        <sz val="16"/>
        <rFont val="Arial"/>
        <family val="2"/>
      </rPr>
      <t xml:space="preserve">(Bancos de Sangre) </t>
    </r>
  </si>
  <si>
    <r>
      <t xml:space="preserve">Realizar Inspección , vigilancia y control  a establecimientos de competencia de la Dirección </t>
    </r>
    <r>
      <rPr>
        <b/>
        <sz val="16"/>
        <rFont val="Arial"/>
        <family val="2"/>
      </rPr>
      <t xml:space="preserve">(Cosméticos) </t>
    </r>
  </si>
  <si>
    <r>
      <t xml:space="preserve">Realizar Inspección , vigilancia y control  a establecimientos de competencia de la Dirección </t>
    </r>
    <r>
      <rPr>
        <b/>
        <sz val="16"/>
        <rFont val="Arial"/>
        <family val="2"/>
      </rPr>
      <t xml:space="preserve">(Dispositivos) </t>
    </r>
  </si>
  <si>
    <r>
      <t xml:space="preserve">Realizar Inspección , vigilancia y control  a establecimientos de competencia de la Dirección </t>
    </r>
    <r>
      <rPr>
        <b/>
        <sz val="16"/>
        <rFont val="Arial"/>
        <family val="2"/>
      </rPr>
      <t xml:space="preserve">(Medicamentos) </t>
    </r>
  </si>
  <si>
    <r>
      <t xml:space="preserve">Realizar Inspección , vigilancia y control  a establecimientos de competencia de la Dirección </t>
    </r>
    <r>
      <rPr>
        <b/>
        <sz val="16"/>
        <rFont val="Arial"/>
        <family val="2"/>
      </rPr>
      <t xml:space="preserve">(Alimentos) </t>
    </r>
  </si>
  <si>
    <t>En el primer semestre se realizaron 49 visitas. Se mantiene el POA anual de 100 visitas para esta disciplina y hasta el momento se han ejecutado un total de cumplimiento de 51%.  La finalización del contrato de tiquetes incidió en el cubrimiento de visitas a los bancos que requieren tiquetes aéreos para el desplazamiento de los funcionarios. El apoyo que se brinda aún en VUCE con funcionarios que realizan las visitas de bancos. Sin embargo, se aprovechó para evacuar los bancos ubicados en Bogotá logrando mantener la meta propuesta para el 2do trimestre. Se espera programar aquellos bancos con más de 12 meses desde su última visita, esto teniendo en cuenta que la mayoría de los funcionarios ya regresaron a sus actividades de IVC.
Durante el segundo semestre, y con corte al 31 de agosto 2.022, se han realizado 20 visitas para esta disciplina, logrando un cumplimiento parcial de 71 visitas y un 71%.</t>
  </si>
  <si>
    <t>Las visitas de inspección vigilancia y control en la disciplina de Cosméticos, Aseo, Plaguicidas y Productos de Higiene Domestica, tuvo una ejecución para este primer semestre de 184 visitas.  Es de aclarar que el POA anual para esta disciplina es de 520 visitas y hasta el momento se ha ejecutado un porcentaje total de cumplimiento de 35,38%. La finalización del contrato de tiquetes incidió en el cubrimiento de visitas con apoyos en los GTT con más volumen de visitas. El ataque cibernético que imposibilitó la consulta de expedientes y/o radicados se mantuvo en este trimestre disminuyendo la capacidad de atender las visitas programadas por la Misional. Se espera contar con los funcionarios que se encuentran apoyando VUCE para que se puedan realizar las visitas en sus GTT y puedan dar apoyo a aquellos GTT que lo requieran.
Durante el segundo semestre, y con corte al 31 de agosto 2.022, se han realizado 103 visitas para esta disciplina, logrando un cumplimiento parcial de 287 visitas y un 55%.</t>
  </si>
  <si>
    <t>Las visitas de inspección vigilancia y control en la disciplina de Dispositivos Médicos para el año 2022 cuenta con una meta de 560 visitas a lo cual finalizando el primer semestre presentó una ejecución de 199 visitas atendidas de enero a junio con un porcentaje de cumplimiento de 36 %.  Es de aclarar que para contar con un porcentaje del 50% se debió recibir al menos la programación de 280 visitas por parte de la Dirección misional de Dispositivos Médicos, sin embargo, para este semestre la misional de Dispositivos Médicos no remitió lo esperado dentro de los tiempos, ocasionando un atraso en la ejecución de visitas de IVC esperadas de acuerdo a las metas proyectadas. La capacidad Operativa que realiza visitas en esta disciplina se encuentra notablemente disminuida en los Grupo de Trabajo Territorial teniendo alta demanda de entidades externas para emitir conceptos sobre productos considerados Dispositivos Médicos. Apoyos a las actividades del Grupo VUCE de los profesionales que realizan visitas de Inspección vigilancia y control en Dispositivos Médicos disminuyen la capacidad operativa para atender visitas de IVC. La no remisión oportuna de visitas por la Dirección de Dispositivos Médicos afectada por el ataque cibernético no ha permitido el cumplimiento del porcentaje del POA  por parte de la Dirección de Operaciones Sanitarias ya que no se cuenta con la programación o con los antecedentes que permitan la planeación de visitas de IVC de esta disciplina Se realiza programación en bloque para que los profesionales que realizan visitas en las disciplinas medicas puedan apoyarse entre los diferentes Gtt para el cumplimiento de las visitas remitidas por la dirección misional y por solicitudes de entidades externas para la emisión de conceptos técnicos a productos Invima.
Durante el segundo semestre, y con corte al 31 de agosto 2.022, se han realizado 114 visitas para esta disciplina, logrando un cumplimiento parcial de 313 visitas y un 56%.</t>
  </si>
  <si>
    <t>En el I semestre de 2022 se realizaron un total de 222 visitas de IVC en la disciplina de Medicamentos, se habían planteado para este II Trimestre 109 visitas en esta disciplina.  A la fecha el inconveniente que se presenta es no disponer de la cantidad necesaria de perfiles profesionales que puedan atender adecuadamente las visitas de IVC de esta disciplina. Se realiza la programación de manera consensuada junto con las otras disciplinas de ME-DI-COS y Bancos de Sangre; garantizando apoyos entre los Grupos de Trabajo Territorial, para el cumplimiento de las metas planteadas. 
Durante el segundo semestre, y con corte al 31 de agosto 2.022, se han realizado 77 visitas para esta disciplina, logrando un cumplimiento parcial de 299 visitas y un 58%.</t>
  </si>
  <si>
    <t>Durante el I semestre de 2022 se realizaron 5.443 visitas de IVC  a plantas de alimento y bebidas; se tenía planteada una meta trimestral de 2181 visitas, por tanto se cumplió la meta correspondiente al II trimestre de 2022 con un 20% de ejecución adicional. 
Durante el segundo semestre, y con corte al 31 de agosto 2.022, se han realizado 1.677 visitas para esta disciplina, logrando un cumplimiento parcial de 7.110 visitas y un 83%.</t>
  </si>
  <si>
    <t>Durante el primer semestre se realizaron 2.743 actividades de inspección. En los meses de abril a junio, se realizaron 1.733 actividades de inspección, vigilancia y control a productos competencia del Instituto que ingresaron al país o al resto del territorio nacional, de ser el caso, bajo la modalidad de importación de tráfico postal y envíos urgentes o mensajería expresa, por los Aeropuertos Internacionales de El Dorado - Luis Carlos Galán Sarmiento y Alfonso Bonilla Aragón, avanzando en el cumplimiento de la meta del Plan Operativo Anual (POA) en un 66% y se aplicaron1.447 medidas de seguridad.
Durante el segundo semestre, y con corte al 31 de agosto 2.022, se han realizado 1.192 inspecciones para esta disciplina, logrando un cumplimiento parcial de 3.935 inspecciones y un 95%.</t>
  </si>
  <si>
    <t>Dentro de las actividades de inspección, vigilancia y control a productos competencia del Instituto que ingresaron al país o al resto del territorio nacional, bajo la modalidad de importación de tráfico postal y envíos urgentes o mensajería expresa, por los Aeropuertos Internacionales de El Dorado - Luis Carlos Galán Sarmiento y Alfonso Bonilla Aragón, se aplicaron 1.447 medidas de seguridad.
Durante el segundo semestre, y con corte al 31 de agosto 2.022, se han aplicado 691 mss para esta disciplina, logrando un parcial de 2.138 mss.</t>
  </si>
  <si>
    <t>En el primer semestre del 2022 las importaciones y exportaciones aprobadas y negadas de alimentos y bebidas correspondieron a un total de 35.270 CIS, con un incremento del 11% correspondientes a 3.513 CIS, con respecto al primer semestre del 2021.El índice de oportunidad se cumple, al estar por encima del 95%, sin embargo, el resultado de oportunidad de este trimestre aún está por debajo del valor del mismo trimestre en el año anterior cuando se logró 98.44 %, lo que lleva a profundizar sus causas y buscar alternativas de mantenimiento y/o mejora del indicador en los trimestres siguientes.  
Una de las causas corresponde a los rezagos que aún quedan de la contingencia que se presentó en el instituto por el ataque a nuestros sistemas informáticos, dejando fuera de funcionamiento el aplicativo Sivicos desde el 6 hasta el 25 de febrero de 2022 fecha en la que se reinició parcial y escalonadamente para algunos PAPF y hasta finales del mes de marzo con la entrada en operación de la totalidad del sistema en Cartagena.  
El porcentaje de oportunidad sigue viéndose afectado por las demoras que se presentan en algunos casos, cuando se han presentado intermitencias en el servicio del aplicativo Sivicos la principal herramienta informática para la gestión de todos los tramites, la no disponibilidad de este ya llevado a un retraso en los tiempos de emisión de los CIS.  
Deficiencia de recursos humanos en algunos PAPF como Cartagena, que en el transcurso del 2022 han mostrado un incremento del 9,3 % con respecto al 2021, con un 46,5% del total de tramites a nivel nacional del grupo de control en PAPF, incrementándose su participación con respecto al año anterior, lo que ha ocasionado que se recargue laboralmente el personal de este puerto a pesar del apoyo que se puede realizar desde la agenda nacional. 
En este segundo trimestre se logró retomar la operación con el aplicativo Sivicos en todos los PAPF, pero con intermitencias en su funcionamiento, no permitiendo que los tiempos de respuesta sean los óptimos en, con lo cual se han planteado estrategias de alargue de turnos y trabajo en tiempo adicional, para disminuir el impacto- 
Trámites pendientes por causas atribuibles al usuario, como por ejemplo el tiempo para subsanar requerimientos. 
Se están desarrollando reuniones con la oficina de tecnología para definir el procedimiento para el cargue de los soportes de todos los tramites que se generaron en la contingencia, es una tarea que demanda mucho tiempo y no se cuenta con el personal para desarrollar esta tarea necesaria.  
Durante este segundo trimestre se ha seguido recibiendo apoyo por parte de funcionarios de los GTT los cueles recibieron un entrenamiento, sin embargo, el ritmo de respuesta para estos trámites era menor debido a la falta de experiencia. 
Con las limitaciones actuales en cantidad de trámites a asignar por funcionario, vacaciones y situaciones administrativas, se ha estimado una necesidad de recursos adicional entre el 40% y el 50% de funcionarios actuales para atender los trámites en los tiempos y horarios previstos y solicitados tanto interna como externamente. 
En este periodo por orientación de la Dirección de Operaciones Sanitarias se decidió continuar con la entregar a cada PAPF el control de la operación del agendamiento local, asignando trámites a los funcionarios de este PAPF. Sin embargo, se ha continuado brindando apoyo a los puertos de Cartagena y Buenaventura según disponibilidad de funcionarios de otros PAPF en la verificación documental y eventualmente de funcionarios del GTT, específicamente veterinarios para inspecciones de productos cárnicos. Estos dos puertos, realizaron el 73,0% del total a nivel nacional.  
Continuar desde la Coordinación de PAPF con la gestión de recursos a través de la Dirección de Operaciones Sanitarias y Talento Humano. 
Gestión permanente con la Oficina de Tecnologías de la Información para el suministro de equipos, conectividad, mantenimiento y la mejora de aplicativos requeridos para la operación, de quien se ha recibido apoyo permanente, dentro de las posibilidades tecnológicas y de recursos que poseen 
Continuar con el seguimiento de este indicador mes a mes en pro de revisar acciones antes de finalizar el trimestre. 
Durante el segundo semestre, y con corte al 31 de agosto 2.022, se han realizado 12.790 cis para esta disciplina, logrando un cumplimiento parcial de 48.060 cis y un 76%.</t>
  </si>
  <si>
    <t>Durante el primer semestre se han atendido de manera satisfactoria 1.632 solicitudes de Autorización de Importación. Dentro de lo proyectado para el trimestre se supera en una 19,5 % la meta (650 trámites). Si la tendencia continua para el segundo semestre se solicitará el ajuste correspondiente.
Durante el segundo semestre, y con corte al 31 de agosto 2.022, se han realizado 538 autorizaciones para esta disciplina, logrando un cumplimiento parcial de 2.175 inspecciones y un 84%.</t>
  </si>
  <si>
    <t>Durante el primer semestre se realizaron cinco (5) visitas de verificación de autorización importación, para productos relacionados con reactivos de diagnóstico In-Vitro, llegando a la meta del 33,35% de lo planteado.
Durante el segundo semestre, y con corte al 31 de agosto 2.022, se han realizado 6 inspecciones para esta disciplina, logrando un cumplimiento parcial de 11 inspecciones y un 73%</t>
  </si>
  <si>
    <t>Reporte POA a 31 de Agosto a la OAP
Fila 10 POA, acción institucional DO03</t>
  </si>
  <si>
    <t>Reporte POA a 31 de Agosto a la OAP
Fila 11 POA, acción institucional DO04</t>
  </si>
  <si>
    <t>Reporte POA a 31 de Agosto a la OAP
Fila 12 POA, acción institucional DO05</t>
  </si>
  <si>
    <t>Reporte POA a 31 de Agosto a la OAP
Fila 13 POA, acción institucional DO06</t>
  </si>
  <si>
    <t>Reporte POA a 31 de Agosto a la OAP
Fila 14 POA, acción institucional DO07</t>
  </si>
  <si>
    <t>Reporte POA a 31 de Agosto a la OAP
Fila 29 POA, acción institucional DO22</t>
  </si>
  <si>
    <t>Reporte POA a 31 de Agosto a la OAP
Fila 17 POA, acción institucional DO10</t>
  </si>
  <si>
    <t>Reporte POA a 31 de Agosto a la OAP
Fila 18 POA, acción institucional DO11</t>
  </si>
  <si>
    <t>Reporte POA a 31 de Agosto a la OAP
Fila 19 POA, acción institucional DO12</t>
  </si>
  <si>
    <t>Reporte POA a 31 de Agosto a la OAP
DATOS INFORMATIVOS ADICIONALES APLICA
Fila 40 POA</t>
  </si>
  <si>
    <t xml:space="preserve">Desde el Grupo de Autorizaciones y Licencias para Importación y Exportación nos permitimos indicar que se atiende el 100% de la solicitudes de Autorización de importación de medicamentos vitales no disponibles asociadas a Tutela acorde a la indicaciones señaladas en el fallo de tutela promulgado por el Juez del caso. De acuerdo con lo dispuesto por el fallo de tutela se acata lo promulgado en el fallo y se procede con la gestión del 100% del total de los tramites de autorización de importación indicados para tal fin que se recibieron durante el primer semestre. El total de trámites asociados a Tutelas atendidas en el primer semestre son: 71 trámites
Se busca proponer que la plataforma del Invima permita realizar la notificación directa desde esta y no tenga que apoyarse en plataforma diferentes a la propias de la entidad.
  Durante el segundo semestre, y con corte al 31 de agosto 2.022, se han realizado 103 trámites asociados a tutelas atendidas.
</t>
  </si>
  <si>
    <t>Para el primer semestre de 2022 en lo que refiere a este logro de gestión se desarrolló 4 actividades de acompañamiento para los procesos de formalización de los trapiches paneleros en los departamentos de Caldas, Huila, Antioquia y Cundinamarca, encaminadas a la socialización de la normatividad especifica y unificación técnica de criterios. De igual manera se realiza análisis de bases de datos para la ejecución del listado priorizado de alimentos del tercer trimestre del año.
Para el segundo semestre y con corte al 31 de agosto, se ha avanzado en esta actividad mediante visitas de inspección, vigilancia y control realizando un parcial de 315.</t>
  </si>
  <si>
    <t>Dentro de las actividades de inspección, vigilancia y control a productos competencia del Instituto que ingresaron al país o al resto del territorio nacional, bajo la modalidad de importación de tráfico postal y envíos urgentes o mensajería expresa, por los Aeropuertos Internacionales de El Dorado - Luis Carlos Galán Sarmiento y Alfonso Bonilla Aragón, se aplicaron 1.447 medidas de seguridad.
Durante el segundo semestre, y con corte al 31 de agosto 2.022, se han aplicado 691 mss para esta disciplina, logrando un parcial de 2.138 mss. POA - Base por demanda reactiva (2254)</t>
  </si>
  <si>
    <t>Sandra Patricia Gomez Montoya</t>
  </si>
  <si>
    <t>Cantidades logradas</t>
  </si>
  <si>
    <t>104</t>
  </si>
  <si>
    <t>3767</t>
  </si>
  <si>
    <t>En el segundo semestre se  realizaron 53 visitas. Se mantiene el POA anual de 100 visitas para esta disciplina y se ejecutaron 104 visitas para un porcentaje total de cumplimiento de más del 100%.</t>
  </si>
  <si>
    <t>Las visitas de inspección vigilancia y control en la disciplina de Cosméticos, Aseo, Plaguicidas y Productos de Higiene Domestica, tuvo una ejecución para este segundo semestre de 285 visitas.  Es de aclarar que el POA anual para esta disciplina es de 440 visitas y se ejecutaron un total de 469 visitas para un porcentaje total de cumplimiento de más del 100%.</t>
  </si>
  <si>
    <t>Las visitas de inspección vigilancia y control en la disciplina de Dispositivos Médicos para el año 2022 cuenta con una meta de 430 visitas a lo cual finalizando el segundo semestre presentó una ejecución de 450 visitas atendidas de enero a diciembre con un porcentaje de cumplimiento de 104.6 %.</t>
  </si>
  <si>
    <t>La meta POA concertada para el año 2022 fue de 520 visitas IVC, para el mes de julio se realiza solicitud de ajuste de meta POA dado que la misional no remitió la totalidad de la planificación de visitas IVC (260) correspondientes al 50 % que debía ser ejecutado en los dos primeros trimestres. De acuerdo con la aprobación de ajuste para el año 2022, queda establecido como nueva meta POA 470 visitas de visitas IVC. Al finalizar el año se ejecutaron 334 visitas por Mapa de riesgo y 157 visitas por demanda, para un total de 491 visitas realizadas que corresponden al 104.5 % de la meta POA anual.  El excedente ejecutado corresponde a visitas extraordinarias de prioridad alta durante el último trimestre.</t>
  </si>
  <si>
    <t>En el año 2022 se realizaron un total de 10004 visitas de IVC, superando la meta propuesta de 8600 en 1404 visitas que equivalen al 16,34% más de lo proyectado. De estas visitas se realizaron 6289 visitas atendiendo el listado priorizado que equivale al 63% de las visitas realizadas. De igual manera se realizaron 3713 visitas atendiendo la demanda que equivale al 37% del total de visitas realizadas en el año 2022
De las visitas generadas en el año 2022 el 61% (6110 visitas) generaron concepto y calificación y el 39% (3894 visitas) generaron diligencia.
En el cuarto trimestre se generaron un total de 1993 visitas de IVC, de las cuales 957 visitas se generaron a más de 75 Km que equivalen al 48% y 1036 a menos de 75 Km que representn el 52% de las visitas generadas</t>
  </si>
  <si>
    <t xml:space="preserve">En el cuarto trimestre del año 2022, de octubre a diciembre, se realizaron 1.263 actividades de inspección, vigilancia y control a productos competencia del Instituto que ingresaron al país o al resto del territorio nacional bajo la modalidad de importación de tráfico postal y envíos urgentes o mensajería expresa, por los Aeropuertos Internacionales de El Dorado - Luis Carlos Galán Sarmiento y Alfonso Bonilla Aragón, alcanzando un cumplimiento de meta del Plan Operativo Anual (POA) en un 140%. </t>
  </si>
  <si>
    <t>En el cuarto trimestre del 2022 se expidieron 19.502 Certificados de Inspección Sanitaria de importación y exportación de alimentos y bebidas, aprobados y negados, representando una disminución del 8,6% correspondientes a 1.828 CIS respecto al cuarto trimestre del 2021 con 21.330 CIS y un incremento del 0,26% referente el trimestre anterior (Julio – septiembre de 2022), en el que se expidieron 19.452 CIS. En el año 2022 el total de CIS expedidos fue de 74.247 con un incremento del 4,3% representados en 3.042 CIS, sobre los 71.205 expedidos en el 2021.</t>
  </si>
  <si>
    <t xml:space="preserve">Durante el segundo semestre se han atendido de manera satisfactoria 1321 solicitudes de Autorización de Importación cumpliendo con la meta establecida para el año.  </t>
  </si>
  <si>
    <t xml:space="preserve">Durante el cuarto trimestre se realizó diez (10) visitas de verificación de autorización importación, para productos relacionados con reactivos de diagnóstico In-Vitro, llegando a la meta del 100% de lo planteado. </t>
  </si>
  <si>
    <t xml:space="preserve">Para el segundo semestre de 2022 en lo que refiere a este logro de gestión se completó el acompañamiento para los procesos de formalización de los trapiches paneleros en los departamentos de Caldas, Huila, Antioquia y Cundinamarca, encaminadas a la socialización de la normatividad especifica y unificación técnica de criterios. De igual manera se realiza análisis de bases de datos para la ejecución del listado priorizado de alimentos del segundo semestre del año.
</t>
  </si>
  <si>
    <t>119</t>
  </si>
  <si>
    <t>633</t>
  </si>
  <si>
    <t>74.247</t>
  </si>
  <si>
    <t>2.958</t>
  </si>
  <si>
    <t>5.831</t>
  </si>
  <si>
    <t>10.004</t>
  </si>
  <si>
    <t>Francisco Augusto Giuseppe Rossi Buenaventura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</si>
</sst>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Red]0.0"/>
    <numFmt numFmtId="165" formatCode="0.0"/>
    <numFmt numFmtId="166" formatCode="0.0%"/>
    <numFmt numFmtId="167" formatCode="_-* #,##0_-;\-* #,##0_-;_-* &quot;-&quot;??_-;_-@_-"/>
  </numFmts>
  <fonts count="65"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1"/>
      <color theme="1"/>
      <name val="Times New Roman"/>
      <family val="1"/>
    </font>
    <font>
      <b/>
      <sz val="11"/>
      <color theme="1"/>
      <name val="Times New Roman"/>
      <family val="1"/>
    </font>
    <font>
      <sz val="11"/>
      <name val="Times New Roman"/>
      <family val="1"/>
    </font>
    <font>
      <b/>
      <sz val="11"/>
      <color rgb="FFFF0000"/>
      <name val="Times New Roman"/>
      <family val="1"/>
    </font>
    <font>
      <b/>
      <sz val="11"/>
      <name val="Times New Roman"/>
      <family val="1"/>
    </font>
    <font>
      <b/>
      <sz val="11"/>
      <color theme="1"/>
      <name val="Calibri"/>
      <family val="2"/>
      <scheme val="minor"/>
    </font>
    <font>
      <b/>
      <sz val="11"/>
      <color theme="1"/>
      <name val="Arial"/>
      <family val="2"/>
    </font>
    <font>
      <b/>
      <sz val="12"/>
      <color theme="1"/>
      <name val="Arial"/>
      <family val="2"/>
    </font>
    <font>
      <b/>
      <sz val="16"/>
      <color theme="0"/>
      <name val="Arial"/>
      <family val="2"/>
    </font>
    <font>
      <sz val="11"/>
      <color theme="1"/>
      <name val="Arial"/>
      <family val="2"/>
    </font>
    <font>
      <sz val="11"/>
      <name val="Arial"/>
      <family val="2"/>
    </font>
    <font>
      <sz val="8"/>
      <color theme="1"/>
      <name val="Arial"/>
      <family val="2"/>
    </font>
    <font>
      <sz val="10"/>
      <color theme="1"/>
      <name val="Arial"/>
      <family val="2"/>
    </font>
    <font>
      <i/>
      <sz val="8"/>
      <color theme="1"/>
      <name val="Arial"/>
      <family val="2"/>
    </font>
    <font>
      <sz val="9"/>
      <color theme="1"/>
      <name val="Arial"/>
      <family val="2"/>
    </font>
    <font>
      <sz val="10"/>
      <name val="Arial"/>
      <family val="2"/>
    </font>
    <font>
      <sz val="10"/>
      <color rgb="FFFF0000"/>
      <name val="Arial"/>
      <family val="2"/>
    </font>
    <font>
      <b/>
      <sz val="14"/>
      <color theme="0"/>
      <name val="Arial"/>
      <family val="2"/>
    </font>
    <font>
      <sz val="11"/>
      <color theme="1"/>
      <name val="Arial Narrow"/>
      <family val="2"/>
    </font>
    <font>
      <sz val="12"/>
      <color rgb="FF000000"/>
      <name val="Calibri"/>
      <family val="2"/>
      <scheme val="minor"/>
    </font>
    <font>
      <sz val="12"/>
      <color theme="1"/>
      <name val="Calibri"/>
      <family val="2"/>
      <scheme val="minor"/>
    </font>
    <font>
      <b/>
      <sz val="18"/>
      <color theme="0"/>
      <name val="Arial"/>
      <family val="2"/>
    </font>
    <font>
      <u/>
      <sz val="11"/>
      <color theme="10"/>
      <name val="Calibri"/>
      <family val="2"/>
      <scheme val="minor"/>
    </font>
    <font>
      <u/>
      <sz val="11"/>
      <color theme="11"/>
      <name val="Calibri"/>
      <family val="2"/>
      <scheme val="minor"/>
    </font>
    <font>
      <sz val="12"/>
      <color theme="1"/>
      <name val="Arial"/>
      <family val="2"/>
    </font>
    <font>
      <sz val="12"/>
      <color rgb="FF000000"/>
      <name val="Arial"/>
      <family val="2"/>
    </font>
    <font>
      <i/>
      <sz val="12"/>
      <color rgb="FF000000"/>
      <name val="Arial"/>
      <family val="2"/>
    </font>
    <font>
      <sz val="11"/>
      <color rgb="FF000000"/>
      <name val="Arial"/>
      <family val="2"/>
    </font>
    <font>
      <b/>
      <sz val="9"/>
      <color theme="1"/>
      <name val="Arial"/>
      <family val="2"/>
    </font>
    <font>
      <sz val="11"/>
      <color theme="5"/>
      <name val="Arial"/>
      <family val="2"/>
    </font>
    <font>
      <sz val="14"/>
      <color theme="1"/>
      <name val="Calibri"/>
      <family val="2"/>
      <scheme val="minor"/>
    </font>
    <font>
      <b/>
      <sz val="12"/>
      <color theme="0"/>
      <name val="Arial"/>
      <family val="2"/>
    </font>
    <font>
      <b/>
      <sz val="10"/>
      <color theme="0"/>
      <name val="Arial"/>
      <family val="2"/>
    </font>
    <font>
      <sz val="10"/>
      <color theme="0"/>
      <name val="Arial"/>
      <family val="2"/>
    </font>
    <font>
      <sz val="14"/>
      <color theme="1"/>
      <name val="Arial"/>
      <family val="2"/>
    </font>
    <font>
      <b/>
      <sz val="20"/>
      <color theme="0"/>
      <name val="Arial"/>
      <family val="2"/>
    </font>
    <font>
      <b/>
      <sz val="14"/>
      <color theme="1"/>
      <name val="Arial"/>
      <family val="2"/>
    </font>
    <font>
      <sz val="26"/>
      <color theme="1"/>
      <name val="Arial"/>
      <family val="2"/>
    </font>
    <font>
      <sz val="16"/>
      <color theme="1"/>
      <name val="Arial"/>
      <family val="2"/>
    </font>
    <font>
      <b/>
      <sz val="18"/>
      <color theme="1"/>
      <name val="Arial"/>
      <family val="2"/>
    </font>
    <font>
      <b/>
      <sz val="20"/>
      <color theme="1"/>
      <name val="Arial"/>
      <family val="2"/>
    </font>
    <font>
      <b/>
      <sz val="22"/>
      <color theme="1"/>
      <name val="Arial"/>
      <family val="2"/>
    </font>
    <font>
      <b/>
      <sz val="22"/>
      <color theme="1"/>
      <name val="Calibri"/>
      <family val="2"/>
      <scheme val="minor"/>
    </font>
    <font>
      <b/>
      <sz val="16"/>
      <color theme="1"/>
      <name val="Arial"/>
      <family val="2"/>
    </font>
    <font>
      <sz val="16"/>
      <name val="Arial"/>
      <family val="2"/>
    </font>
    <font>
      <b/>
      <sz val="28"/>
      <color theme="1"/>
      <name val="Arial"/>
      <family val="2"/>
    </font>
    <font>
      <b/>
      <sz val="18"/>
      <name val="Arial"/>
      <family val="2"/>
    </font>
    <font>
      <sz val="14"/>
      <color theme="1"/>
      <name val="Times New Roman"/>
      <family val="1"/>
    </font>
    <font>
      <sz val="12"/>
      <color indexed="81"/>
      <name val="Tahoma"/>
      <family val="2"/>
    </font>
    <font>
      <sz val="18"/>
      <color indexed="81"/>
      <name val="Tahoma"/>
      <family val="2"/>
    </font>
    <font>
      <b/>
      <sz val="24"/>
      <color rgb="FF000000"/>
      <name val="Arial"/>
      <family val="2"/>
    </font>
    <font>
      <b/>
      <sz val="24"/>
      <color theme="1"/>
      <name val="Arial"/>
      <family val="2"/>
    </font>
    <font>
      <b/>
      <sz val="12"/>
      <color rgb="FF000000"/>
      <name val="Arial"/>
      <family val="2"/>
    </font>
    <font>
      <sz val="18"/>
      <color theme="1"/>
      <name val="Arial"/>
      <family val="2"/>
    </font>
    <font>
      <sz val="18"/>
      <name val="Arial"/>
      <family val="2"/>
    </font>
    <font>
      <b/>
      <sz val="20"/>
      <name val="Arial"/>
      <family val="2"/>
    </font>
    <font>
      <b/>
      <sz val="16"/>
      <color theme="0" tint="-0.14999847407452621"/>
      <name val="Arial"/>
      <family val="2"/>
    </font>
    <font>
      <b/>
      <sz val="16"/>
      <name val="Arial"/>
      <family val="2"/>
    </font>
    <font>
      <b/>
      <sz val="28"/>
      <name val="Arial"/>
      <family val="2"/>
    </font>
    <font>
      <sz val="24"/>
      <color theme="1"/>
      <name val="Arial"/>
      <family val="2"/>
    </font>
    <font>
      <sz val="24"/>
      <name val="Arial"/>
      <family val="2"/>
    </font>
  </fonts>
  <fills count="16">
    <fill>
      <patternFill patternType="none"/>
    </fill>
    <fill>
      <patternFill patternType="gray125"/>
    </fill>
    <fill>
      <patternFill patternType="solid">
        <fgColor theme="8" tint="0.59999389629810485"/>
        <bgColor indexed="64"/>
      </patternFill>
    </fill>
    <fill>
      <patternFill patternType="solid">
        <fgColor rgb="FF1CAF94"/>
        <bgColor indexed="64"/>
      </patternFill>
    </fill>
    <fill>
      <patternFill patternType="solid">
        <fgColor rgb="FFE5E5E5"/>
        <bgColor indexed="64"/>
      </patternFill>
    </fill>
    <fill>
      <patternFill patternType="solid">
        <fgColor rgb="FFD6EBF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rgb="FF000000"/>
      </patternFill>
    </fill>
    <fill>
      <patternFill patternType="solid">
        <fgColor rgb="FF3067CC"/>
        <bgColor indexed="64"/>
      </patternFill>
    </fill>
    <fill>
      <patternFill patternType="solid">
        <fgColor theme="0" tint="-0.14999847407452621"/>
        <bgColor indexed="64"/>
      </patternFill>
    </fill>
    <fill>
      <patternFill patternType="solid">
        <fgColor theme="0"/>
        <bgColor rgb="FF000000"/>
      </patternFill>
    </fill>
    <fill>
      <patternFill patternType="solid">
        <fgColor rgb="FF3772FF"/>
        <bgColor indexed="64"/>
      </patternFill>
    </fill>
    <fill>
      <patternFill patternType="solid">
        <fgColor theme="3" tint="0.59999389629810485"/>
        <bgColor indexed="64"/>
      </patternFill>
    </fill>
    <fill>
      <patternFill patternType="solid">
        <fgColor rgb="FF00B0F0"/>
        <bgColor indexed="64"/>
      </patternFill>
    </fill>
  </fills>
  <borders count="7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auto="1"/>
      </left>
      <right style="thin">
        <color auto="1"/>
      </right>
      <top style="thin">
        <color auto="1"/>
      </top>
      <bottom/>
      <diagonal/>
    </border>
    <border>
      <left/>
      <right style="medium">
        <color auto="1"/>
      </right>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right style="medium">
        <color auto="1"/>
      </right>
      <top style="thin">
        <color auto="1"/>
      </top>
      <bottom/>
      <diagonal/>
    </border>
    <border>
      <left style="thin">
        <color auto="1"/>
      </left>
      <right/>
      <top style="thin">
        <color auto="1"/>
      </top>
      <bottom/>
      <diagonal/>
    </border>
    <border>
      <left style="medium">
        <color auto="1"/>
      </left>
      <right style="thin">
        <color auto="1"/>
      </right>
      <top/>
      <bottom style="medium">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thin">
        <color auto="1"/>
      </left>
      <right/>
      <top/>
      <bottom style="medium">
        <color auto="1"/>
      </bottom>
      <diagonal/>
    </border>
    <border>
      <left style="medium">
        <color auto="1"/>
      </left>
      <right/>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bottom/>
      <diagonal/>
    </border>
    <border>
      <left/>
      <right style="thin">
        <color auto="1"/>
      </right>
      <top style="medium">
        <color auto="1"/>
      </top>
      <bottom style="medium">
        <color auto="1"/>
      </bottom>
      <diagonal/>
    </border>
    <border>
      <left style="medium">
        <color rgb="FF000000"/>
      </left>
      <right/>
      <top style="medium">
        <color auto="1"/>
      </top>
      <bottom style="medium">
        <color rgb="FF000000"/>
      </bottom>
      <diagonal/>
    </border>
    <border>
      <left/>
      <right style="medium">
        <color rgb="FF000000"/>
      </right>
      <top style="medium">
        <color auto="1"/>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auto="1"/>
      </top>
      <bottom style="medium">
        <color indexed="64"/>
      </bottom>
      <diagonal/>
    </border>
    <border>
      <left/>
      <right style="medium">
        <color rgb="FF000000"/>
      </right>
      <top style="medium">
        <color rgb="FF000000"/>
      </top>
      <bottom style="medium">
        <color rgb="FF000000"/>
      </bottom>
      <diagonal/>
    </border>
    <border>
      <left style="medium">
        <color rgb="FF000000"/>
      </left>
      <right/>
      <top style="medium">
        <color auto="1"/>
      </top>
      <bottom/>
      <diagonal/>
    </border>
    <border>
      <left style="thin">
        <color rgb="FF000000"/>
      </left>
      <right style="thin">
        <color rgb="FF000000"/>
      </right>
      <top/>
      <bottom style="thin">
        <color rgb="FF000000"/>
      </bottom>
      <diagonal/>
    </border>
  </borders>
  <cellStyleXfs count="13">
    <xf numFmtId="0" fontId="0" fillId="0" borderId="0"/>
    <xf numFmtId="9" fontId="1" fillId="0" borderId="0" applyFont="0" applyFill="0" applyBorder="0" applyAlignment="0" applyProtection="0"/>
    <xf numFmtId="0" fontId="19" fillId="0" borderId="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571">
    <xf numFmtId="0" fontId="0" fillId="0" borderId="0" xfId="0"/>
    <xf numFmtId="0" fontId="4" fillId="0" borderId="0" xfId="0" applyFont="1"/>
    <xf numFmtId="0" fontId="5" fillId="0" borderId="4" xfId="0" applyFont="1" applyBorder="1"/>
    <xf numFmtId="0" fontId="4" fillId="0" borderId="4" xfId="0" applyFont="1" applyBorder="1"/>
    <xf numFmtId="0" fontId="5" fillId="0" borderId="1" xfId="0" applyFont="1" applyBorder="1"/>
    <xf numFmtId="0" fontId="4" fillId="0" borderId="1" xfId="0" applyFont="1" applyBorder="1"/>
    <xf numFmtId="14" fontId="4" fillId="0" borderId="1" xfId="0" applyNumberFormat="1" applyFont="1" applyBorder="1" applyAlignment="1">
      <alignment horizontal="left"/>
    </xf>
    <xf numFmtId="14" fontId="4" fillId="0" borderId="0" xfId="0" applyNumberFormat="1" applyFont="1" applyAlignment="1">
      <alignment horizontal="left"/>
    </xf>
    <xf numFmtId="0" fontId="5" fillId="0" borderId="1" xfId="0" applyFont="1" applyBorder="1" applyAlignment="1">
      <alignment horizontal="center" vertical="center" wrapText="1"/>
    </xf>
    <xf numFmtId="0" fontId="4" fillId="0" borderId="1" xfId="0" applyFont="1" applyBorder="1" applyAlignment="1">
      <alignment horizontal="justify" vertical="justify" wrapText="1"/>
    </xf>
    <xf numFmtId="0" fontId="4" fillId="0" borderId="1" xfId="0" applyFont="1" applyBorder="1" applyAlignment="1">
      <alignment horizontal="justify" vertical="center" wrapText="1"/>
    </xf>
    <xf numFmtId="9" fontId="5" fillId="0" borderId="1" xfId="0" applyNumberFormat="1" applyFont="1" applyBorder="1" applyAlignment="1">
      <alignment horizontal="center"/>
    </xf>
    <xf numFmtId="0" fontId="5" fillId="0" borderId="0" xfId="0" applyFont="1" applyAlignment="1">
      <alignment horizontal="center" vertical="center"/>
    </xf>
    <xf numFmtId="0" fontId="5" fillId="0" borderId="16" xfId="0" applyFont="1" applyBorder="1" applyAlignment="1">
      <alignment horizontal="center"/>
    </xf>
    <xf numFmtId="0" fontId="5" fillId="0" borderId="4" xfId="0" applyFont="1" applyBorder="1" applyAlignment="1">
      <alignment horizontal="center"/>
    </xf>
    <xf numFmtId="14" fontId="4" fillId="0" borderId="1" xfId="0" applyNumberFormat="1" applyFont="1" applyBorder="1" applyAlignment="1">
      <alignment horizontal="center" vertical="center"/>
    </xf>
    <xf numFmtId="0" fontId="4" fillId="0" borderId="12" xfId="0" applyFont="1" applyBorder="1"/>
    <xf numFmtId="0" fontId="4" fillId="0" borderId="14" xfId="0" applyFont="1" applyBorder="1"/>
    <xf numFmtId="0" fontId="4" fillId="0" borderId="15" xfId="0" applyFont="1" applyBorder="1"/>
    <xf numFmtId="0" fontId="5" fillId="0" borderId="1" xfId="0" applyFont="1" applyBorder="1" applyAlignment="1">
      <alignment horizontal="center" vertical="center"/>
    </xf>
    <xf numFmtId="9" fontId="5" fillId="0" borderId="1" xfId="1" applyFont="1" applyBorder="1" applyAlignment="1">
      <alignment horizontal="center" vertical="center"/>
    </xf>
    <xf numFmtId="0" fontId="4" fillId="0" borderId="0" xfId="0" applyFont="1" applyAlignment="1">
      <alignment horizontal="center"/>
    </xf>
    <xf numFmtId="0" fontId="5" fillId="0" borderId="0" xfId="0" applyFont="1" applyAlignment="1">
      <alignment horizontal="center"/>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5" fillId="0" borderId="11" xfId="0" applyFont="1" applyBorder="1" applyAlignment="1">
      <alignment horizontal="center"/>
    </xf>
    <xf numFmtId="0" fontId="5" fillId="0" borderId="0" xfId="0" applyFont="1" applyAlignment="1">
      <alignment vertical="center"/>
    </xf>
    <xf numFmtId="0" fontId="5" fillId="0" borderId="21" xfId="0" applyFont="1" applyBorder="1" applyAlignment="1">
      <alignment horizontal="center"/>
    </xf>
    <xf numFmtId="0" fontId="5" fillId="0" borderId="6" xfId="0" applyFont="1" applyBorder="1" applyAlignment="1">
      <alignment horizontal="center" vertical="center" wrapText="1"/>
    </xf>
    <xf numFmtId="0" fontId="5" fillId="0" borderId="6" xfId="0" applyFont="1" applyBorder="1" applyAlignment="1">
      <alignment horizontal="center"/>
    </xf>
    <xf numFmtId="0" fontId="5" fillId="0" borderId="22" xfId="0" applyFont="1" applyBorder="1" applyAlignment="1">
      <alignment horizontal="center"/>
    </xf>
    <xf numFmtId="0" fontId="5" fillId="0" borderId="0" xfId="0" applyFont="1"/>
    <xf numFmtId="0" fontId="5" fillId="0" borderId="4" xfId="0" applyFont="1" applyBorder="1" applyAlignment="1">
      <alignment horizontal="center" vertical="justify" wrapText="1"/>
    </xf>
    <xf numFmtId="0" fontId="9" fillId="0" borderId="4" xfId="0" applyFont="1" applyBorder="1"/>
    <xf numFmtId="0" fontId="9" fillId="0" borderId="1" xfId="0" applyFont="1" applyBorder="1"/>
    <xf numFmtId="0" fontId="9" fillId="0" borderId="0" xfId="0" applyFont="1" applyAlignment="1">
      <alignment horizont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0" fillId="0" borderId="31" xfId="0" applyBorder="1" applyAlignment="1">
      <alignment horizontal="justify" vertical="center" wrapText="1"/>
    </xf>
    <xf numFmtId="0" fontId="0" fillId="0" borderId="30" xfId="0" applyBorder="1" applyAlignment="1">
      <alignment horizontal="justify" vertical="center" wrapText="1"/>
    </xf>
    <xf numFmtId="0" fontId="0" fillId="0" borderId="30" xfId="0" applyBorder="1" applyAlignment="1">
      <alignment horizontal="justify" vertical="center"/>
    </xf>
    <xf numFmtId="0" fontId="0" fillId="0" borderId="21" xfId="0" applyBorder="1" applyAlignment="1">
      <alignment horizontal="justify" vertical="center"/>
    </xf>
    <xf numFmtId="0" fontId="9" fillId="0" borderId="0" xfId="0" applyFont="1" applyAlignment="1">
      <alignment horizontal="center" vertical="center"/>
    </xf>
    <xf numFmtId="0" fontId="5" fillId="0" borderId="1" xfId="0" applyFont="1" applyBorder="1" applyAlignment="1">
      <alignment horizontal="center" vertical="justify" wrapText="1"/>
    </xf>
    <xf numFmtId="0" fontId="13" fillId="0" borderId="6" xfId="0" applyFont="1" applyBorder="1" applyAlignment="1">
      <alignment vertical="center" wrapText="1"/>
    </xf>
    <xf numFmtId="0" fontId="13" fillId="0" borderId="6" xfId="0" applyFont="1" applyBorder="1" applyAlignment="1">
      <alignment vertical="center"/>
    </xf>
    <xf numFmtId="0" fontId="16" fillId="5" borderId="11" xfId="0" applyFont="1" applyFill="1" applyBorder="1" applyAlignment="1">
      <alignment horizontal="center" vertical="center"/>
    </xf>
    <xf numFmtId="0" fontId="16" fillId="5" borderId="16" xfId="0" applyFont="1" applyFill="1" applyBorder="1" applyAlignment="1">
      <alignment horizontal="center" vertical="center"/>
    </xf>
    <xf numFmtId="0" fontId="14" fillId="5" borderId="27" xfId="0" applyFont="1" applyFill="1" applyBorder="1" applyAlignment="1">
      <alignment horizontal="center" vertical="center" wrapText="1"/>
    </xf>
    <xf numFmtId="0" fontId="14" fillId="5" borderId="28" xfId="0" applyFont="1" applyFill="1" applyBorder="1" applyAlignment="1">
      <alignment horizontal="center" vertical="center" wrapText="1"/>
    </xf>
    <xf numFmtId="0" fontId="13" fillId="0" borderId="21" xfId="0" applyFont="1" applyBorder="1" applyAlignment="1">
      <alignment vertical="center" wrapText="1"/>
    </xf>
    <xf numFmtId="165" fontId="18" fillId="7" borderId="1" xfId="0" applyNumberFormat="1" applyFont="1" applyFill="1" applyBorder="1" applyAlignment="1" applyProtection="1">
      <alignment horizontal="center" vertical="center" wrapText="1"/>
      <protection locked="0"/>
    </xf>
    <xf numFmtId="0" fontId="4" fillId="0" borderId="0" xfId="0" applyFont="1" applyAlignment="1">
      <alignment horizontal="left"/>
    </xf>
    <xf numFmtId="0" fontId="22" fillId="0" borderId="0" xfId="0" applyFont="1"/>
    <xf numFmtId="9" fontId="17" fillId="4" borderId="2" xfId="0" applyNumberFormat="1" applyFont="1" applyFill="1" applyBorder="1" applyAlignment="1">
      <alignment horizontal="center" vertical="center" wrapText="1"/>
    </xf>
    <xf numFmtId="0" fontId="15" fillId="0" borderId="1" xfId="0" applyFont="1" applyBorder="1" applyAlignment="1">
      <alignment horizontal="left" vertical="center" wrapText="1"/>
    </xf>
    <xf numFmtId="165" fontId="18" fillId="7" borderId="1" xfId="0" applyNumberFormat="1" applyFont="1" applyFill="1" applyBorder="1" applyAlignment="1">
      <alignment horizontal="center" vertical="center" wrapText="1"/>
    </xf>
    <xf numFmtId="0" fontId="24" fillId="0" borderId="0" xfId="0" applyFont="1"/>
    <xf numFmtId="0" fontId="24" fillId="8" borderId="0" xfId="0" applyFont="1" applyFill="1"/>
    <xf numFmtId="0" fontId="4" fillId="8" borderId="0" xfId="0" applyFont="1" applyFill="1"/>
    <xf numFmtId="0" fontId="13" fillId="8" borderId="0" xfId="0" applyFont="1" applyFill="1" applyAlignment="1">
      <alignment vertical="center"/>
    </xf>
    <xf numFmtId="0" fontId="13" fillId="8" borderId="0" xfId="0" applyFont="1" applyFill="1" applyAlignment="1">
      <alignment horizontal="left" vertical="center"/>
    </xf>
    <xf numFmtId="0" fontId="20" fillId="8" borderId="0" xfId="0" applyFont="1" applyFill="1" applyAlignment="1">
      <alignment vertical="top" wrapText="1"/>
    </xf>
    <xf numFmtId="0" fontId="23" fillId="9" borderId="0" xfId="0" applyFont="1" applyFill="1"/>
    <xf numFmtId="0" fontId="28" fillId="8" borderId="0" xfId="0" applyFont="1" applyFill="1"/>
    <xf numFmtId="0" fontId="11" fillId="8" borderId="37" xfId="0" applyFont="1" applyFill="1" applyBorder="1" applyAlignment="1">
      <alignment horizontal="center" vertical="center"/>
    </xf>
    <xf numFmtId="0" fontId="28" fillId="8" borderId="46" xfId="0" applyFont="1" applyFill="1" applyBorder="1"/>
    <xf numFmtId="0" fontId="28" fillId="8" borderId="47" xfId="0" applyFont="1" applyFill="1" applyBorder="1"/>
    <xf numFmtId="0" fontId="28" fillId="8" borderId="37" xfId="0" applyFont="1" applyFill="1" applyBorder="1" applyAlignment="1">
      <alignment horizontal="center" vertical="center"/>
    </xf>
    <xf numFmtId="0" fontId="28" fillId="0" borderId="46" xfId="0" applyFont="1" applyBorder="1"/>
    <xf numFmtId="0" fontId="11" fillId="8" borderId="39" xfId="0" applyFont="1" applyFill="1" applyBorder="1" applyAlignment="1">
      <alignment horizontal="center" wrapText="1"/>
    </xf>
    <xf numFmtId="0" fontId="11" fillId="8" borderId="16" xfId="0" applyFont="1" applyFill="1" applyBorder="1" applyAlignment="1">
      <alignment horizontal="center" wrapText="1"/>
    </xf>
    <xf numFmtId="0" fontId="11" fillId="8" borderId="39" xfId="0" applyFont="1" applyFill="1" applyBorder="1" applyAlignment="1">
      <alignment horizontal="center" vertical="center" wrapText="1"/>
    </xf>
    <xf numFmtId="0" fontId="11" fillId="8" borderId="16" xfId="0" applyFont="1" applyFill="1" applyBorder="1" applyAlignment="1">
      <alignment horizontal="center" vertical="center" wrapText="1"/>
    </xf>
    <xf numFmtId="0" fontId="11" fillId="8" borderId="50" xfId="0" applyFont="1" applyFill="1" applyBorder="1" applyAlignment="1">
      <alignment horizontal="center" vertical="center" wrapText="1"/>
    </xf>
    <xf numFmtId="0" fontId="29" fillId="9" borderId="0" xfId="0" applyFont="1" applyFill="1"/>
    <xf numFmtId="0" fontId="13" fillId="8" borderId="0" xfId="0" applyFont="1" applyFill="1"/>
    <xf numFmtId="0" fontId="13" fillId="0" borderId="0" xfId="0" applyFont="1"/>
    <xf numFmtId="0" fontId="13" fillId="0" borderId="0" xfId="0" applyFont="1" applyAlignment="1">
      <alignment horizontal="left"/>
    </xf>
    <xf numFmtId="0" fontId="13" fillId="0" borderId="33" xfId="0" applyFont="1" applyBorder="1"/>
    <xf numFmtId="0" fontId="13" fillId="0" borderId="43" xfId="0" applyFont="1" applyBorder="1" applyAlignment="1">
      <alignment horizontal="center"/>
    </xf>
    <xf numFmtId="0" fontId="13" fillId="0" borderId="46" xfId="0" applyFont="1" applyBorder="1"/>
    <xf numFmtId="0" fontId="13" fillId="0" borderId="47" xfId="0" applyFont="1" applyBorder="1" applyAlignment="1">
      <alignment horizontal="center"/>
    </xf>
    <xf numFmtId="0" fontId="13" fillId="0" borderId="42" xfId="0" applyFont="1" applyBorder="1"/>
    <xf numFmtId="0" fontId="13" fillId="0" borderId="40" xfId="0" applyFont="1" applyBorder="1" applyAlignment="1">
      <alignment horizontal="center" vertical="center"/>
    </xf>
    <xf numFmtId="0" fontId="31" fillId="8" borderId="0" xfId="0" applyFont="1" applyFill="1" applyAlignment="1">
      <alignment horizontal="left" vertical="center" wrapText="1"/>
    </xf>
    <xf numFmtId="0" fontId="13" fillId="8" borderId="0" xfId="0" applyFont="1" applyFill="1" applyAlignment="1">
      <alignment horizontal="center"/>
    </xf>
    <xf numFmtId="0" fontId="13" fillId="8" borderId="0" xfId="0" applyFont="1" applyFill="1" applyAlignment="1">
      <alignment horizontal="left"/>
    </xf>
    <xf numFmtId="0" fontId="18" fillId="0" borderId="1" xfId="0" applyFont="1" applyBorder="1" applyAlignment="1">
      <alignment horizontal="center" vertical="center"/>
    </xf>
    <xf numFmtId="0" fontId="4" fillId="0" borderId="1" xfId="0" applyFont="1" applyBorder="1" applyAlignment="1">
      <alignment horizontal="center" vertical="center" wrapText="1"/>
    </xf>
    <xf numFmtId="9" fontId="5" fillId="0" borderId="1" xfId="0" applyNumberFormat="1"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xf>
    <xf numFmtId="0" fontId="5" fillId="0" borderId="14" xfId="0" applyFont="1" applyBorder="1" applyAlignment="1">
      <alignment horizontal="center"/>
    </xf>
    <xf numFmtId="0" fontId="4" fillId="0" borderId="9" xfId="0" applyFont="1" applyBorder="1" applyAlignment="1">
      <alignment horizontal="center"/>
    </xf>
    <xf numFmtId="0" fontId="5" fillId="0" borderId="4" xfId="0" applyFont="1" applyBorder="1" applyAlignment="1">
      <alignment horizontal="center" vertical="center" wrapText="1"/>
    </xf>
    <xf numFmtId="165" fontId="13" fillId="8" borderId="0" xfId="0" applyNumberFormat="1" applyFont="1" applyFill="1" applyAlignment="1">
      <alignment horizontal="center" vertical="center"/>
    </xf>
    <xf numFmtId="165" fontId="33" fillId="8" borderId="1" xfId="0" applyNumberFormat="1" applyFont="1" applyFill="1" applyBorder="1" applyAlignment="1">
      <alignment horizontal="center" vertical="center"/>
    </xf>
    <xf numFmtId="0" fontId="10" fillId="4" borderId="2" xfId="0" applyFont="1" applyFill="1" applyBorder="1" applyAlignment="1">
      <alignment horizontal="center" vertical="center" wrapText="1"/>
    </xf>
    <xf numFmtId="0" fontId="18" fillId="0" borderId="1" xfId="0" applyFont="1" applyBorder="1" applyAlignment="1">
      <alignment horizontal="center" vertical="center" wrapText="1"/>
    </xf>
    <xf numFmtId="0" fontId="32" fillId="8" borderId="1" xfId="0" applyFont="1" applyFill="1" applyBorder="1" applyAlignment="1">
      <alignment horizontal="center" vertical="center"/>
    </xf>
    <xf numFmtId="0" fontId="29" fillId="8" borderId="0" xfId="0" applyFont="1" applyFill="1" applyAlignment="1">
      <alignment horizontal="center" vertical="center" wrapText="1"/>
    </xf>
    <xf numFmtId="0" fontId="29" fillId="8" borderId="47" xfId="0" applyFont="1" applyFill="1" applyBorder="1" applyAlignment="1">
      <alignment horizontal="center" vertical="center" wrapText="1"/>
    </xf>
    <xf numFmtId="0" fontId="15" fillId="0" borderId="1" xfId="0" applyFont="1" applyBorder="1" applyAlignment="1">
      <alignment horizontal="justify" vertical="center" wrapText="1"/>
    </xf>
    <xf numFmtId="0" fontId="11" fillId="8" borderId="11" xfId="0" applyFont="1" applyFill="1" applyBorder="1" applyAlignment="1">
      <alignment horizontal="center" vertical="center" wrapText="1"/>
    </xf>
    <xf numFmtId="0" fontId="37" fillId="10" borderId="37" xfId="0" applyFont="1" applyFill="1" applyBorder="1" applyAlignment="1">
      <alignment vertical="center" wrapText="1"/>
    </xf>
    <xf numFmtId="164" fontId="36" fillId="10" borderId="37" xfId="0" applyNumberFormat="1" applyFont="1" applyFill="1" applyBorder="1" applyAlignment="1">
      <alignment horizontal="center" vertical="center" wrapText="1"/>
    </xf>
    <xf numFmtId="9" fontId="37" fillId="10" borderId="37" xfId="1" applyFont="1" applyFill="1" applyBorder="1" applyAlignment="1" applyProtection="1">
      <alignment vertical="center" wrapText="1"/>
    </xf>
    <xf numFmtId="0" fontId="38" fillId="8" borderId="0" xfId="0" applyFont="1" applyFill="1"/>
    <xf numFmtId="0" fontId="38" fillId="0" borderId="0" xfId="0" applyFont="1"/>
    <xf numFmtId="0" fontId="38" fillId="8" borderId="46" xfId="0" applyFont="1" applyFill="1" applyBorder="1"/>
    <xf numFmtId="0" fontId="38" fillId="8" borderId="0" xfId="0" applyFont="1" applyFill="1" applyAlignment="1">
      <alignment horizontal="right"/>
    </xf>
    <xf numFmtId="0" fontId="38" fillId="8" borderId="47" xfId="0" applyFont="1" applyFill="1" applyBorder="1"/>
    <xf numFmtId="0" fontId="38" fillId="8" borderId="0" xfId="0" applyFont="1" applyFill="1" applyAlignment="1">
      <alignment horizontal="center"/>
    </xf>
    <xf numFmtId="0" fontId="38" fillId="8" borderId="1" xfId="0" applyFont="1" applyFill="1" applyBorder="1"/>
    <xf numFmtId="9" fontId="38" fillId="7" borderId="1" xfId="1" applyFont="1" applyFill="1" applyBorder="1" applyAlignment="1">
      <alignment horizontal="center" vertical="center"/>
    </xf>
    <xf numFmtId="9" fontId="38" fillId="8" borderId="1" xfId="0" applyNumberFormat="1" applyFont="1" applyFill="1" applyBorder="1"/>
    <xf numFmtId="9" fontId="38" fillId="8" borderId="1" xfId="0" applyNumberFormat="1" applyFont="1" applyFill="1" applyBorder="1" applyAlignment="1">
      <alignment horizontal="center"/>
    </xf>
    <xf numFmtId="165" fontId="38" fillId="7" borderId="1" xfId="0" applyNumberFormat="1" applyFont="1" applyFill="1" applyBorder="1" applyAlignment="1">
      <alignment horizontal="center"/>
    </xf>
    <xf numFmtId="0" fontId="38" fillId="8" borderId="1" xfId="0" applyFont="1" applyFill="1" applyBorder="1" applyAlignment="1">
      <alignment horizontal="center" vertical="center"/>
    </xf>
    <xf numFmtId="0" fontId="40" fillId="8" borderId="0" xfId="0" applyFont="1" applyFill="1" applyAlignment="1" applyProtection="1">
      <alignment vertical="center"/>
      <protection locked="0"/>
    </xf>
    <xf numFmtId="0" fontId="40" fillId="8" borderId="47" xfId="0" applyFont="1" applyFill="1" applyBorder="1" applyAlignment="1" applyProtection="1">
      <alignment vertical="center"/>
      <protection locked="0"/>
    </xf>
    <xf numFmtId="0" fontId="21" fillId="10" borderId="17" xfId="0" applyFont="1" applyFill="1" applyBorder="1" applyAlignment="1" applyProtection="1">
      <alignment horizontal="center" vertical="center"/>
      <protection locked="0"/>
    </xf>
    <xf numFmtId="9" fontId="40" fillId="7" borderId="19" xfId="1" applyFont="1" applyFill="1" applyBorder="1" applyAlignment="1" applyProtection="1">
      <alignment horizontal="center" vertical="center"/>
      <protection locked="0"/>
    </xf>
    <xf numFmtId="0" fontId="40" fillId="8" borderId="0" xfId="0" applyFont="1" applyFill="1" applyAlignment="1" applyProtection="1">
      <alignment horizontal="right" vertical="center"/>
      <protection locked="0"/>
    </xf>
    <xf numFmtId="0" fontId="38" fillId="8" borderId="42" xfId="0" applyFont="1" applyFill="1" applyBorder="1"/>
    <xf numFmtId="0" fontId="38" fillId="8" borderId="38" xfId="0" applyFont="1" applyFill="1" applyBorder="1"/>
    <xf numFmtId="0" fontId="38" fillId="8" borderId="40" xfId="0" applyFont="1" applyFill="1" applyBorder="1"/>
    <xf numFmtId="0" fontId="39" fillId="8" borderId="0" xfId="0" applyFont="1" applyFill="1" applyAlignment="1" applyProtection="1">
      <alignment vertical="center"/>
      <protection locked="0"/>
    </xf>
    <xf numFmtId="0" fontId="38" fillId="0" borderId="0" xfId="0" applyFont="1" applyProtection="1">
      <protection locked="0"/>
    </xf>
    <xf numFmtId="0" fontId="13" fillId="0" borderId="0" xfId="0" applyFont="1" applyProtection="1">
      <protection locked="0"/>
    </xf>
    <xf numFmtId="0" fontId="41" fillId="0" borderId="0" xfId="0" applyFont="1" applyAlignment="1" applyProtection="1">
      <alignment horizontal="center"/>
      <protection locked="0"/>
    </xf>
    <xf numFmtId="2" fontId="13" fillId="0" borderId="0" xfId="0" applyNumberFormat="1" applyFont="1" applyProtection="1">
      <protection locked="0"/>
    </xf>
    <xf numFmtId="0" fontId="4" fillId="0" borderId="0" xfId="0" applyFont="1" applyProtection="1">
      <protection locked="0"/>
    </xf>
    <xf numFmtId="0" fontId="13" fillId="0" borderId="0" xfId="0" applyFont="1" applyAlignment="1" applyProtection="1">
      <alignment horizontal="center"/>
      <protection locked="0"/>
    </xf>
    <xf numFmtId="0" fontId="25" fillId="10" borderId="38" xfId="0" applyFont="1" applyFill="1" applyBorder="1" applyAlignment="1">
      <alignment horizontal="center" vertical="center"/>
    </xf>
    <xf numFmtId="0" fontId="46" fillId="0" borderId="0" xfId="0" applyFont="1" applyAlignment="1" applyProtection="1">
      <alignment wrapText="1"/>
      <protection locked="0"/>
    </xf>
    <xf numFmtId="0" fontId="45" fillId="7" borderId="37" xfId="0" applyFont="1" applyFill="1" applyBorder="1" applyAlignment="1">
      <alignment horizontal="center" vertical="center" wrapText="1"/>
    </xf>
    <xf numFmtId="0" fontId="45" fillId="7" borderId="37" xfId="0" applyFont="1" applyFill="1" applyBorder="1" applyAlignment="1">
      <alignment horizontal="center" vertical="center"/>
    </xf>
    <xf numFmtId="0" fontId="46" fillId="0" borderId="0" xfId="0" applyFont="1" applyProtection="1">
      <protection locked="0"/>
    </xf>
    <xf numFmtId="9" fontId="47" fillId="11" borderId="57" xfId="0" applyNumberFormat="1" applyFont="1" applyFill="1" applyBorder="1" applyAlignment="1">
      <alignment horizontal="center" vertical="center"/>
    </xf>
    <xf numFmtId="1" fontId="47" fillId="11" borderId="37" xfId="0" applyNumberFormat="1" applyFont="1" applyFill="1" applyBorder="1" applyAlignment="1">
      <alignment horizontal="center" vertical="center"/>
    </xf>
    <xf numFmtId="9" fontId="47" fillId="11" borderId="37" xfId="0" applyNumberFormat="1" applyFont="1" applyFill="1" applyBorder="1" applyAlignment="1">
      <alignment horizontal="center" vertical="center"/>
    </xf>
    <xf numFmtId="9" fontId="47" fillId="11" borderId="37" xfId="1" applyFont="1" applyFill="1" applyBorder="1" applyAlignment="1" applyProtection="1">
      <alignment horizontal="center" vertical="center"/>
    </xf>
    <xf numFmtId="0" fontId="40" fillId="8" borderId="46" xfId="0" applyFont="1" applyFill="1" applyBorder="1" applyAlignment="1" applyProtection="1">
      <alignment horizontal="center" vertical="center"/>
      <protection locked="0"/>
    </xf>
    <xf numFmtId="0" fontId="10" fillId="8" borderId="0" xfId="0" applyFont="1" applyFill="1" applyAlignment="1" applyProtection="1">
      <alignment horizontal="center" vertical="center"/>
      <protection locked="0"/>
    </xf>
    <xf numFmtId="0" fontId="13" fillId="8" borderId="0" xfId="0" applyFont="1" applyFill="1" applyProtection="1">
      <protection locked="0"/>
    </xf>
    <xf numFmtId="2" fontId="13" fillId="8" borderId="0" xfId="0" applyNumberFormat="1" applyFont="1" applyFill="1" applyProtection="1">
      <protection locked="0"/>
    </xf>
    <xf numFmtId="0" fontId="13" fillId="8" borderId="47" xfId="0" applyFont="1" applyFill="1" applyBorder="1" applyProtection="1">
      <protection locked="0"/>
    </xf>
    <xf numFmtId="0" fontId="43" fillId="8" borderId="0" xfId="0" applyFont="1" applyFill="1" applyAlignment="1" applyProtection="1">
      <alignment horizontal="center" vertical="center"/>
      <protection locked="0"/>
    </xf>
    <xf numFmtId="0" fontId="13" fillId="0" borderId="30" xfId="0" applyFont="1" applyBorder="1" applyProtection="1">
      <protection locked="0"/>
    </xf>
    <xf numFmtId="2" fontId="13" fillId="8" borderId="0" xfId="0" applyNumberFormat="1" applyFont="1" applyFill="1" applyAlignment="1" applyProtection="1">
      <alignment horizontal="center"/>
      <protection locked="0"/>
    </xf>
    <xf numFmtId="0" fontId="13" fillId="8" borderId="0" xfId="0" applyFont="1" applyFill="1" applyAlignment="1" applyProtection="1">
      <alignment horizontal="center"/>
      <protection locked="0"/>
    </xf>
    <xf numFmtId="0" fontId="13" fillId="8" borderId="47" xfId="0" applyFont="1" applyFill="1" applyBorder="1" applyAlignment="1" applyProtection="1">
      <alignment horizontal="center"/>
      <protection locked="0"/>
    </xf>
    <xf numFmtId="2" fontId="10" fillId="8" borderId="0" xfId="0" applyNumberFormat="1" applyFont="1" applyFill="1" applyAlignment="1" applyProtection="1">
      <alignment horizontal="center"/>
      <protection locked="0"/>
    </xf>
    <xf numFmtId="0" fontId="10" fillId="8" borderId="0" xfId="0" applyFont="1" applyFill="1" applyAlignment="1" applyProtection="1">
      <alignment horizontal="center"/>
      <protection locked="0"/>
    </xf>
    <xf numFmtId="0" fontId="10" fillId="8" borderId="47" xfId="0" applyFont="1" applyFill="1" applyBorder="1" applyAlignment="1" applyProtection="1">
      <alignment horizontal="center"/>
      <protection locked="0"/>
    </xf>
    <xf numFmtId="0" fontId="40" fillId="8" borderId="42" xfId="0" applyFont="1" applyFill="1" applyBorder="1" applyAlignment="1" applyProtection="1">
      <alignment horizontal="center" vertical="center"/>
      <protection locked="0"/>
    </xf>
    <xf numFmtId="0" fontId="10" fillId="8" borderId="38" xfId="0" applyFont="1" applyFill="1" applyBorder="1" applyAlignment="1" applyProtection="1">
      <alignment horizontal="center" vertical="center"/>
      <protection locked="0"/>
    </xf>
    <xf numFmtId="0" fontId="13" fillId="8" borderId="38" xfId="0" applyFont="1" applyFill="1" applyBorder="1" applyProtection="1">
      <protection locked="0"/>
    </xf>
    <xf numFmtId="2" fontId="13" fillId="8" borderId="38" xfId="0" applyNumberFormat="1" applyFont="1" applyFill="1" applyBorder="1" applyProtection="1">
      <protection locked="0"/>
    </xf>
    <xf numFmtId="0" fontId="13" fillId="8" borderId="40" xfId="0" applyFont="1" applyFill="1" applyBorder="1" applyProtection="1">
      <protection locked="0"/>
    </xf>
    <xf numFmtId="0" fontId="51" fillId="0" borderId="0" xfId="0" applyFont="1" applyProtection="1">
      <protection locked="0"/>
    </xf>
    <xf numFmtId="2" fontId="4" fillId="0" borderId="0" xfId="0" applyNumberFormat="1" applyFont="1" applyProtection="1">
      <protection locked="0"/>
    </xf>
    <xf numFmtId="0" fontId="23" fillId="12" borderId="0" xfId="0" applyFont="1" applyFill="1"/>
    <xf numFmtId="0" fontId="54" fillId="8" borderId="0" xfId="0" applyFont="1" applyFill="1" applyAlignment="1">
      <alignment horizontal="center" vertical="center" wrapText="1"/>
    </xf>
    <xf numFmtId="0" fontId="55" fillId="8" borderId="0" xfId="0" applyFont="1" applyFill="1" applyAlignment="1">
      <alignment horizontal="center"/>
    </xf>
    <xf numFmtId="0" fontId="28" fillId="8" borderId="0" xfId="0" applyFont="1" applyFill="1" applyAlignment="1">
      <alignment horizontal="center"/>
    </xf>
    <xf numFmtId="0" fontId="21" fillId="8" borderId="0" xfId="0" applyFont="1" applyFill="1" applyAlignment="1">
      <alignment horizontal="center" vertical="center"/>
    </xf>
    <xf numFmtId="0" fontId="29" fillId="8" borderId="0" xfId="0" applyFont="1" applyFill="1" applyAlignment="1">
      <alignment horizontal="left" vertical="center" wrapText="1"/>
    </xf>
    <xf numFmtId="0" fontId="56" fillId="8" borderId="37" xfId="0" applyFont="1" applyFill="1" applyBorder="1" applyAlignment="1">
      <alignment horizontal="center" vertical="center"/>
    </xf>
    <xf numFmtId="0" fontId="56" fillId="8" borderId="37" xfId="0" applyFont="1" applyFill="1" applyBorder="1" applyAlignment="1">
      <alignment horizontal="center" vertical="center" wrapText="1"/>
    </xf>
    <xf numFmtId="9" fontId="42" fillId="0" borderId="2" xfId="1" applyFont="1" applyFill="1" applyBorder="1" applyAlignment="1" applyProtection="1">
      <alignment horizontal="center" vertical="center" wrapText="1"/>
      <protection locked="0"/>
    </xf>
    <xf numFmtId="0" fontId="42" fillId="0" borderId="2" xfId="0" applyFont="1" applyBorder="1" applyAlignment="1" applyProtection="1">
      <alignment horizontal="center" vertical="center" wrapText="1"/>
      <protection locked="0"/>
    </xf>
    <xf numFmtId="0" fontId="39" fillId="8" borderId="0" xfId="0" applyFont="1" applyFill="1" applyAlignment="1" applyProtection="1">
      <alignment vertical="center" wrapText="1"/>
      <protection locked="0"/>
    </xf>
    <xf numFmtId="0" fontId="4" fillId="0" borderId="0" xfId="0" applyFont="1" applyAlignment="1" applyProtection="1">
      <alignment wrapText="1"/>
      <protection locked="0"/>
    </xf>
    <xf numFmtId="0" fontId="42" fillId="0" borderId="4" xfId="0" applyFont="1" applyBorder="1" applyAlignment="1" applyProtection="1">
      <alignment vertical="center" wrapText="1"/>
      <protection locked="0"/>
    </xf>
    <xf numFmtId="0" fontId="42" fillId="0" borderId="1" xfId="0" applyFont="1" applyBorder="1" applyAlignment="1" applyProtection="1">
      <alignment vertical="center" wrapText="1"/>
      <protection locked="0"/>
    </xf>
    <xf numFmtId="0" fontId="42" fillId="0" borderId="2" xfId="0" applyFont="1" applyBorder="1" applyAlignment="1" applyProtection="1">
      <alignment vertical="center" wrapText="1"/>
      <protection locked="0"/>
    </xf>
    <xf numFmtId="0" fontId="44" fillId="7" borderId="39" xfId="0" applyFont="1" applyFill="1" applyBorder="1" applyAlignment="1" applyProtection="1">
      <alignment vertical="center" wrapText="1"/>
      <protection locked="0"/>
    </xf>
    <xf numFmtId="0" fontId="42" fillId="8" borderId="4" xfId="0" applyFont="1" applyFill="1" applyBorder="1" applyAlignment="1" applyProtection="1">
      <alignment horizontal="justify" vertical="center"/>
      <protection locked="0"/>
    </xf>
    <xf numFmtId="14" fontId="32" fillId="8" borderId="1" xfId="0" applyNumberFormat="1" applyFont="1" applyFill="1" applyBorder="1" applyAlignment="1">
      <alignment horizontal="center" vertical="center"/>
    </xf>
    <xf numFmtId="14" fontId="38" fillId="8" borderId="26" xfId="0" applyNumberFormat="1" applyFont="1" applyFill="1" applyBorder="1" applyAlignment="1">
      <alignment horizontal="center"/>
    </xf>
    <xf numFmtId="9" fontId="47" fillId="8" borderId="7" xfId="1" applyFont="1" applyFill="1" applyBorder="1" applyAlignment="1" applyProtection="1">
      <alignment horizontal="center" vertical="center" wrapText="1"/>
      <protection locked="0"/>
    </xf>
    <xf numFmtId="0" fontId="42" fillId="0" borderId="1" xfId="0" applyFont="1" applyBorder="1" applyProtection="1">
      <protection locked="0"/>
    </xf>
    <xf numFmtId="9" fontId="42" fillId="0" borderId="3" xfId="0" applyNumberFormat="1" applyFont="1" applyBorder="1" applyAlignment="1" applyProtection="1">
      <alignment horizontal="center" vertical="center" wrapText="1"/>
      <protection locked="0"/>
    </xf>
    <xf numFmtId="9" fontId="42" fillId="0" borderId="3" xfId="1" applyFont="1" applyFill="1" applyBorder="1" applyAlignment="1" applyProtection="1">
      <alignment horizontal="center" vertical="center" wrapText="1"/>
      <protection locked="0"/>
    </xf>
    <xf numFmtId="9" fontId="48" fillId="0" borderId="3" xfId="1" applyFont="1" applyFill="1" applyBorder="1" applyAlignment="1" applyProtection="1">
      <alignment horizontal="center" vertical="center" wrapText="1"/>
    </xf>
    <xf numFmtId="166" fontId="38" fillId="7" borderId="1" xfId="1" applyNumberFormat="1" applyFont="1" applyFill="1" applyBorder="1" applyAlignment="1">
      <alignment horizontal="center" vertical="center"/>
    </xf>
    <xf numFmtId="0" fontId="45" fillId="7" borderId="67" xfId="0" applyFont="1" applyFill="1" applyBorder="1" applyAlignment="1">
      <alignment horizontal="center" vertical="center" wrapText="1"/>
    </xf>
    <xf numFmtId="0" fontId="45" fillId="7" borderId="68" xfId="0" applyFont="1" applyFill="1" applyBorder="1" applyAlignment="1">
      <alignment horizontal="center" vertical="center" wrapText="1"/>
    </xf>
    <xf numFmtId="0" fontId="45" fillId="7" borderId="70" xfId="0" applyFont="1" applyFill="1" applyBorder="1" applyAlignment="1">
      <alignment horizontal="center" vertical="center" wrapText="1"/>
    </xf>
    <xf numFmtId="1" fontId="47" fillId="11" borderId="17" xfId="0" applyNumberFormat="1" applyFont="1" applyFill="1" applyBorder="1" applyAlignment="1">
      <alignment horizontal="center" vertical="center"/>
    </xf>
    <xf numFmtId="9" fontId="47" fillId="11" borderId="17" xfId="0" applyNumberFormat="1" applyFont="1" applyFill="1" applyBorder="1" applyAlignment="1">
      <alignment horizontal="center" vertical="center"/>
    </xf>
    <xf numFmtId="9" fontId="48" fillId="8" borderId="49" xfId="0" applyNumberFormat="1" applyFont="1" applyFill="1" applyBorder="1" applyAlignment="1" applyProtection="1">
      <alignment horizontal="center" vertical="center" wrapText="1"/>
      <protection locked="0"/>
    </xf>
    <xf numFmtId="9" fontId="42" fillId="6" borderId="4" xfId="1" applyFont="1" applyFill="1" applyBorder="1" applyAlignment="1" applyProtection="1">
      <alignment horizontal="center" vertical="center" wrapText="1"/>
      <protection locked="0"/>
    </xf>
    <xf numFmtId="9" fontId="42" fillId="6" borderId="1" xfId="1" applyFont="1" applyFill="1" applyBorder="1" applyAlignment="1" applyProtection="1">
      <alignment horizontal="center" vertical="center" wrapText="1"/>
      <protection locked="0"/>
    </xf>
    <xf numFmtId="0" fontId="42" fillId="6" borderId="4" xfId="0" applyFont="1" applyFill="1" applyBorder="1" applyAlignment="1" applyProtection="1">
      <alignment vertical="center" wrapText="1"/>
      <protection locked="0"/>
    </xf>
    <xf numFmtId="0" fontId="42" fillId="6" borderId="1" xfId="0" applyFont="1" applyFill="1" applyBorder="1" applyAlignment="1" applyProtection="1">
      <alignment vertical="center" wrapText="1"/>
      <protection locked="0"/>
    </xf>
    <xf numFmtId="0" fontId="42" fillId="0" borderId="1" xfId="0" applyFont="1" applyBorder="1" applyAlignment="1" applyProtection="1">
      <alignment horizontal="center" vertical="center" wrapText="1"/>
      <protection locked="0"/>
    </xf>
    <xf numFmtId="9" fontId="42" fillId="0" borderId="4" xfId="0" applyNumberFormat="1" applyFont="1" applyBorder="1" applyAlignment="1" applyProtection="1">
      <alignment horizontal="center" vertical="center" wrapText="1"/>
      <protection locked="0"/>
    </xf>
    <xf numFmtId="9" fontId="42" fillId="0" borderId="1" xfId="1" applyFont="1" applyFill="1" applyBorder="1" applyAlignment="1" applyProtection="1">
      <alignment horizontal="center" vertical="center" wrapText="1"/>
      <protection locked="0"/>
    </xf>
    <xf numFmtId="166" fontId="47" fillId="11" borderId="37" xfId="1" applyNumberFormat="1" applyFont="1" applyFill="1" applyBorder="1" applyAlignment="1" applyProtection="1">
      <alignment horizontal="center" vertical="center"/>
    </xf>
    <xf numFmtId="166" fontId="42" fillId="0" borderId="2" xfId="1" applyNumberFormat="1" applyFont="1" applyFill="1" applyBorder="1" applyAlignment="1" applyProtection="1">
      <alignment horizontal="center" vertical="center" wrapText="1"/>
      <protection locked="0"/>
    </xf>
    <xf numFmtId="166" fontId="47" fillId="11" borderId="37" xfId="0" applyNumberFormat="1" applyFont="1" applyFill="1" applyBorder="1" applyAlignment="1">
      <alignment horizontal="center" vertical="center"/>
    </xf>
    <xf numFmtId="0" fontId="42" fillId="8" borderId="1" xfId="0" applyFont="1" applyFill="1" applyBorder="1" applyAlignment="1" applyProtection="1">
      <alignment vertical="center" wrapText="1"/>
      <protection locked="0"/>
    </xf>
    <xf numFmtId="0" fontId="42" fillId="8" borderId="47" xfId="0" applyFont="1" applyFill="1" applyBorder="1" applyProtection="1">
      <protection locked="0"/>
    </xf>
    <xf numFmtId="0" fontId="42" fillId="8" borderId="1" xfId="0" applyFont="1" applyFill="1" applyBorder="1" applyProtection="1">
      <protection locked="0"/>
    </xf>
    <xf numFmtId="0" fontId="42" fillId="8" borderId="1" xfId="0" applyFont="1" applyFill="1" applyBorder="1" applyAlignment="1" applyProtection="1">
      <alignment horizontal="center" vertical="center" wrapText="1"/>
      <protection locked="0"/>
    </xf>
    <xf numFmtId="9" fontId="60" fillId="11" borderId="17" xfId="1" applyFont="1" applyFill="1" applyBorder="1" applyAlignment="1" applyProtection="1">
      <alignment horizontal="center" vertical="center"/>
    </xf>
    <xf numFmtId="9" fontId="48" fillId="0" borderId="4" xfId="1" applyFont="1" applyBorder="1" applyAlignment="1" applyProtection="1">
      <alignment horizontal="center" vertical="center" wrapText="1"/>
      <protection locked="0"/>
    </xf>
    <xf numFmtId="9" fontId="48" fillId="0" borderId="2" xfId="1" applyFont="1" applyFill="1" applyBorder="1" applyAlignment="1" applyProtection="1">
      <alignment horizontal="center" vertical="center" wrapText="1"/>
      <protection locked="0"/>
    </xf>
    <xf numFmtId="9" fontId="61" fillId="11" borderId="37" xfId="1" applyFont="1" applyFill="1" applyBorder="1" applyAlignment="1" applyProtection="1">
      <alignment horizontal="center" vertical="center"/>
    </xf>
    <xf numFmtId="0" fontId="48" fillId="0" borderId="4" xfId="0" applyFont="1" applyBorder="1" applyAlignment="1" applyProtection="1">
      <alignment vertical="center" wrapText="1"/>
      <protection locked="0"/>
    </xf>
    <xf numFmtId="0" fontId="48" fillId="0" borderId="1" xfId="0" applyFont="1" applyBorder="1" applyAlignment="1" applyProtection="1">
      <alignment vertical="center" wrapText="1"/>
      <protection locked="0"/>
    </xf>
    <xf numFmtId="9" fontId="48" fillId="0" borderId="1" xfId="1" applyFont="1" applyBorder="1" applyAlignment="1" applyProtection="1">
      <alignment horizontal="center" vertical="center" wrapText="1"/>
      <protection locked="0"/>
    </xf>
    <xf numFmtId="0" fontId="48" fillId="0" borderId="2" xfId="0" applyFont="1" applyBorder="1" applyAlignment="1" applyProtection="1">
      <alignment horizontal="center" vertical="center" wrapText="1"/>
      <protection locked="0"/>
    </xf>
    <xf numFmtId="9" fontId="61" fillId="11" borderId="57" xfId="0" applyNumberFormat="1" applyFont="1" applyFill="1" applyBorder="1" applyAlignment="1">
      <alignment horizontal="center" vertical="center"/>
    </xf>
    <xf numFmtId="1" fontId="61" fillId="11" borderId="37" xfId="0" applyNumberFormat="1" applyFont="1" applyFill="1" applyBorder="1" applyAlignment="1">
      <alignment horizontal="center" vertical="center"/>
    </xf>
    <xf numFmtId="166" fontId="61" fillId="11" borderId="37" xfId="1" applyNumberFormat="1" applyFont="1" applyFill="1" applyBorder="1" applyAlignment="1" applyProtection="1">
      <alignment horizontal="center" vertical="center"/>
    </xf>
    <xf numFmtId="9" fontId="61" fillId="11" borderId="37" xfId="0" applyNumberFormat="1" applyFont="1" applyFill="1" applyBorder="1" applyAlignment="1">
      <alignment horizontal="center" vertical="center"/>
    </xf>
    <xf numFmtId="9" fontId="61" fillId="8" borderId="7" xfId="1" applyFont="1" applyFill="1" applyBorder="1" applyAlignment="1" applyProtection="1">
      <alignment horizontal="center" vertical="center" wrapText="1"/>
      <protection locked="0"/>
    </xf>
    <xf numFmtId="0" fontId="59" fillId="7" borderId="39" xfId="0" applyFont="1" applyFill="1" applyBorder="1" applyAlignment="1" applyProtection="1">
      <alignment vertical="center" wrapText="1"/>
      <protection locked="0"/>
    </xf>
    <xf numFmtId="0" fontId="48" fillId="0" borderId="2" xfId="0" applyFont="1" applyBorder="1" applyAlignment="1" applyProtection="1">
      <alignment vertical="center" wrapText="1"/>
      <protection locked="0"/>
    </xf>
    <xf numFmtId="0" fontId="48" fillId="8" borderId="4" xfId="0" applyFont="1" applyFill="1" applyBorder="1" applyAlignment="1" applyProtection="1">
      <alignment horizontal="justify" vertical="center"/>
      <protection locked="0"/>
    </xf>
    <xf numFmtId="9" fontId="48" fillId="0" borderId="3" xfId="0" applyNumberFormat="1" applyFont="1" applyBorder="1" applyAlignment="1" applyProtection="1">
      <alignment horizontal="center" vertical="center" wrapText="1"/>
      <protection locked="0"/>
    </xf>
    <xf numFmtId="166" fontId="48" fillId="0" borderId="2" xfId="1" applyNumberFormat="1" applyFont="1" applyFill="1" applyBorder="1" applyAlignment="1" applyProtection="1">
      <alignment horizontal="center" vertical="center" wrapText="1"/>
      <protection locked="0"/>
    </xf>
    <xf numFmtId="0" fontId="61" fillId="0" borderId="2" xfId="0" applyFont="1" applyBorder="1" applyAlignment="1" applyProtection="1">
      <alignment vertical="center" wrapText="1"/>
      <protection locked="0"/>
    </xf>
    <xf numFmtId="9" fontId="61" fillId="11" borderId="17" xfId="1" applyFont="1" applyFill="1" applyBorder="1" applyAlignment="1" applyProtection="1">
      <alignment horizontal="center" vertical="center"/>
    </xf>
    <xf numFmtId="9" fontId="42" fillId="0" borderId="4" xfId="1" applyFont="1" applyBorder="1" applyAlignment="1" applyProtection="1">
      <alignment horizontal="center" vertical="center" wrapText="1"/>
      <protection locked="0"/>
    </xf>
    <xf numFmtId="9" fontId="47" fillId="11" borderId="17" xfId="1" applyFont="1" applyFill="1" applyBorder="1" applyAlignment="1" applyProtection="1">
      <alignment horizontal="center" vertical="center"/>
    </xf>
    <xf numFmtId="43" fontId="47" fillId="0" borderId="0" xfId="0" applyNumberFormat="1" applyFont="1" applyAlignment="1" applyProtection="1">
      <alignment horizontal="center" vertical="center"/>
      <protection locked="0"/>
    </xf>
    <xf numFmtId="167" fontId="47" fillId="0" borderId="0" xfId="11" applyNumberFormat="1" applyFont="1" applyAlignment="1" applyProtection="1">
      <alignment horizontal="center" vertical="center"/>
      <protection locked="0"/>
    </xf>
    <xf numFmtId="43" fontId="47" fillId="0" borderId="0" xfId="11" applyFont="1" applyAlignment="1" applyProtection="1">
      <alignment horizontal="center" vertical="center"/>
      <protection locked="0"/>
    </xf>
    <xf numFmtId="167" fontId="47" fillId="14" borderId="17" xfId="11" applyNumberFormat="1" applyFont="1" applyFill="1" applyBorder="1" applyAlignment="1" applyProtection="1">
      <alignment horizontal="center" vertical="center"/>
      <protection locked="0"/>
    </xf>
    <xf numFmtId="166" fontId="47" fillId="14" borderId="19" xfId="1" applyNumberFormat="1" applyFont="1" applyFill="1" applyBorder="1" applyAlignment="1" applyProtection="1">
      <alignment horizontal="center" vertical="center"/>
      <protection locked="0"/>
    </xf>
    <xf numFmtId="166" fontId="47" fillId="14" borderId="0" xfId="1" applyNumberFormat="1" applyFont="1" applyFill="1" applyBorder="1" applyAlignment="1" applyProtection="1">
      <alignment horizontal="center" vertical="center"/>
      <protection locked="0"/>
    </xf>
    <xf numFmtId="167" fontId="47" fillId="15" borderId="0" xfId="11" applyNumberFormat="1" applyFont="1" applyFill="1" applyAlignment="1" applyProtection="1">
      <alignment horizontal="center" vertical="center"/>
      <protection locked="0"/>
    </xf>
    <xf numFmtId="9" fontId="42" fillId="0" borderId="72" xfId="1" applyFont="1" applyBorder="1" applyAlignment="1" applyProtection="1">
      <alignment horizontal="center" vertical="center" wrapText="1"/>
      <protection locked="0"/>
    </xf>
    <xf numFmtId="43" fontId="47" fillId="15" borderId="0" xfId="11" applyFont="1" applyFill="1" applyAlignment="1" applyProtection="1">
      <alignment horizontal="center" vertical="center"/>
      <protection locked="0"/>
    </xf>
    <xf numFmtId="9" fontId="57" fillId="0" borderId="0" xfId="1" applyFont="1" applyProtection="1">
      <protection locked="0"/>
    </xf>
    <xf numFmtId="9" fontId="0" fillId="0" borderId="0" xfId="1" applyFont="1"/>
    <xf numFmtId="166" fontId="0" fillId="0" borderId="0" xfId="1" applyNumberFormat="1" applyFont="1"/>
    <xf numFmtId="9" fontId="0" fillId="0" borderId="0" xfId="0" applyNumberFormat="1"/>
    <xf numFmtId="0" fontId="38" fillId="8" borderId="32" xfId="0" applyFont="1" applyFill="1" applyBorder="1" applyAlignment="1">
      <alignment horizontal="center"/>
    </xf>
    <xf numFmtId="0" fontId="39" fillId="10" borderId="0" xfId="0" applyFont="1" applyFill="1" applyAlignment="1">
      <alignment horizontal="center" vertical="center"/>
    </xf>
    <xf numFmtId="0" fontId="43" fillId="10" borderId="0" xfId="0" applyFont="1" applyFill="1" applyAlignment="1">
      <alignment horizontal="center" vertical="center"/>
    </xf>
    <xf numFmtId="0" fontId="45" fillId="7" borderId="0" xfId="0" applyFont="1" applyFill="1" applyAlignment="1">
      <alignment horizontal="center" vertical="center" wrapText="1"/>
    </xf>
    <xf numFmtId="0" fontId="45" fillId="7" borderId="44" xfId="0" applyFont="1" applyFill="1" applyBorder="1" applyAlignment="1">
      <alignment horizontal="center" vertical="center"/>
    </xf>
    <xf numFmtId="9" fontId="42" fillId="0" borderId="4" xfId="0" applyNumberFormat="1" applyFont="1" applyBorder="1" applyAlignment="1" applyProtection="1">
      <alignment vertical="center" wrapText="1"/>
      <protection locked="0"/>
    </xf>
    <xf numFmtId="49" fontId="42" fillId="0" borderId="4" xfId="0" applyNumberFormat="1" applyFont="1" applyBorder="1" applyAlignment="1" applyProtection="1">
      <alignment horizontal="center" vertical="center" wrapText="1"/>
      <protection locked="0"/>
    </xf>
    <xf numFmtId="9" fontId="60" fillId="0" borderId="37" xfId="1" applyFont="1" applyFill="1" applyBorder="1" applyAlignment="1" applyProtection="1">
      <alignment horizontal="center" vertical="center"/>
    </xf>
    <xf numFmtId="0" fontId="13" fillId="8" borderId="1" xfId="0" applyFont="1" applyFill="1" applyBorder="1" applyAlignment="1">
      <alignment horizontal="center" vertical="center" wrapText="1"/>
    </xf>
    <xf numFmtId="0" fontId="5" fillId="0" borderId="13" xfId="0" applyFont="1" applyBorder="1" applyAlignment="1">
      <alignment horizontal="center"/>
    </xf>
    <xf numFmtId="0" fontId="5" fillId="0" borderId="14"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5" fillId="0" borderId="15" xfId="0" applyFont="1" applyBorder="1" applyAlignment="1">
      <alignment horizontal="center"/>
    </xf>
    <xf numFmtId="0" fontId="4" fillId="0" borderId="10" xfId="0" applyFont="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9" fontId="5" fillId="0" borderId="2" xfId="0" applyNumberFormat="1" applyFont="1" applyBorder="1" applyAlignment="1">
      <alignment horizontal="center" vertical="center"/>
    </xf>
    <xf numFmtId="9" fontId="5" fillId="0" borderId="3" xfId="0" applyNumberFormat="1" applyFont="1" applyBorder="1" applyAlignment="1">
      <alignment horizontal="center" vertical="center"/>
    </xf>
    <xf numFmtId="9" fontId="5" fillId="0" borderId="4" xfId="0" applyNumberFormat="1"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xf>
    <xf numFmtId="0" fontId="4"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left" vertical="center"/>
    </xf>
    <xf numFmtId="0" fontId="5" fillId="2" borderId="5" xfId="0" applyFont="1" applyFill="1" applyBorder="1" applyAlignment="1">
      <alignment horizontal="center"/>
    </xf>
    <xf numFmtId="0" fontId="5" fillId="2" borderId="32" xfId="0" applyFont="1" applyFill="1" applyBorder="1" applyAlignment="1">
      <alignment horizontal="center"/>
    </xf>
    <xf numFmtId="0" fontId="5" fillId="2" borderId="6" xfId="0" applyFont="1" applyFill="1" applyBorder="1" applyAlignment="1">
      <alignment horizontal="center"/>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2" borderId="1" xfId="0" applyFont="1" applyFill="1" applyBorder="1" applyAlignment="1">
      <alignment horizontal="center"/>
    </xf>
    <xf numFmtId="0" fontId="4" fillId="0" borderId="5" xfId="0" applyFont="1" applyBorder="1" applyAlignment="1">
      <alignment horizontal="center"/>
    </xf>
    <xf numFmtId="0" fontId="4" fillId="0" borderId="32" xfId="0" applyFont="1" applyBorder="1" applyAlignment="1">
      <alignment horizontal="center"/>
    </xf>
    <xf numFmtId="0" fontId="4" fillId="0" borderId="6" xfId="0" applyFont="1" applyBorder="1" applyAlignment="1">
      <alignment horizontal="center"/>
    </xf>
    <xf numFmtId="0" fontId="56" fillId="8" borderId="44" xfId="0" applyFont="1" applyFill="1" applyBorder="1" applyAlignment="1">
      <alignment horizontal="center" vertical="center" wrapText="1"/>
    </xf>
    <xf numFmtId="0" fontId="56" fillId="8" borderId="63" xfId="0" applyFont="1" applyFill="1" applyBorder="1" applyAlignment="1">
      <alignment horizontal="center" vertical="center" wrapText="1"/>
    </xf>
    <xf numFmtId="0" fontId="56" fillId="8" borderId="45" xfId="0" applyFont="1" applyFill="1" applyBorder="1" applyAlignment="1">
      <alignment horizontal="center" vertical="center" wrapText="1"/>
    </xf>
    <xf numFmtId="0" fontId="29" fillId="8" borderId="33" xfId="0" applyFont="1" applyFill="1" applyBorder="1" applyAlignment="1">
      <alignment horizontal="left" vertical="center" wrapText="1"/>
    </xf>
    <xf numFmtId="0" fontId="29" fillId="8" borderId="41" xfId="0" applyFont="1" applyFill="1" applyBorder="1" applyAlignment="1">
      <alignment horizontal="left" vertical="center" wrapText="1"/>
    </xf>
    <xf numFmtId="0" fontId="29" fillId="8" borderId="43" xfId="0" applyFont="1" applyFill="1" applyBorder="1" applyAlignment="1">
      <alignment horizontal="left" vertical="center" wrapText="1"/>
    </xf>
    <xf numFmtId="0" fontId="29" fillId="8" borderId="46" xfId="0" applyFont="1" applyFill="1" applyBorder="1" applyAlignment="1">
      <alignment horizontal="left" vertical="center" wrapText="1"/>
    </xf>
    <xf numFmtId="0" fontId="29" fillId="8" borderId="0" xfId="0" applyFont="1" applyFill="1" applyAlignment="1">
      <alignment horizontal="left" vertical="center" wrapText="1"/>
    </xf>
    <xf numFmtId="0" fontId="29" fillId="8" borderId="47" xfId="0" applyFont="1" applyFill="1" applyBorder="1" applyAlignment="1">
      <alignment horizontal="left" vertical="center" wrapText="1"/>
    </xf>
    <xf numFmtId="0" fontId="29" fillId="8" borderId="42" xfId="0" applyFont="1" applyFill="1" applyBorder="1" applyAlignment="1">
      <alignment horizontal="left" vertical="center" wrapText="1"/>
    </xf>
    <xf numFmtId="0" fontId="29" fillId="8" borderId="38" xfId="0" applyFont="1" applyFill="1" applyBorder="1" applyAlignment="1">
      <alignment horizontal="left" vertical="center" wrapText="1"/>
    </xf>
    <xf numFmtId="0" fontId="29" fillId="8" borderId="40" xfId="0" applyFont="1" applyFill="1" applyBorder="1" applyAlignment="1">
      <alignment horizontal="left" vertical="center" wrapText="1"/>
    </xf>
    <xf numFmtId="0" fontId="29" fillId="8" borderId="17" xfId="0" applyFont="1" applyFill="1" applyBorder="1" applyAlignment="1">
      <alignment horizontal="left" vertical="center" wrapText="1"/>
    </xf>
    <xf numFmtId="0" fontId="29" fillId="8" borderId="18" xfId="0" applyFont="1" applyFill="1" applyBorder="1" applyAlignment="1">
      <alignment horizontal="left" vertical="center" wrapText="1"/>
    </xf>
    <xf numFmtId="0" fontId="29" fillId="8" borderId="19" xfId="0" applyFont="1" applyFill="1" applyBorder="1" applyAlignment="1">
      <alignment horizontal="left" vertical="center" wrapText="1"/>
    </xf>
    <xf numFmtId="0" fontId="55" fillId="8" borderId="0" xfId="0" applyFont="1" applyFill="1" applyAlignment="1">
      <alignment horizontal="center"/>
    </xf>
    <xf numFmtId="0" fontId="21" fillId="13" borderId="0" xfId="0" applyFont="1" applyFill="1" applyAlignment="1">
      <alignment horizontal="center" vertical="center"/>
    </xf>
    <xf numFmtId="0" fontId="28" fillId="8" borderId="44" xfId="0" applyFont="1" applyFill="1" applyBorder="1" applyAlignment="1">
      <alignment horizontal="center" vertical="center"/>
    </xf>
    <xf numFmtId="0" fontId="28" fillId="8" borderId="45" xfId="0" applyFont="1" applyFill="1" applyBorder="1" applyAlignment="1">
      <alignment horizontal="center" vertical="center"/>
    </xf>
    <xf numFmtId="0" fontId="28" fillId="8" borderId="5" xfId="0" applyFont="1" applyFill="1" applyBorder="1" applyAlignment="1">
      <alignment horizontal="left" vertical="center" wrapText="1"/>
    </xf>
    <xf numFmtId="0" fontId="28" fillId="8" borderId="32" xfId="0" applyFont="1" applyFill="1" applyBorder="1" applyAlignment="1">
      <alignment horizontal="left" vertical="center" wrapText="1"/>
    </xf>
    <xf numFmtId="0" fontId="28" fillId="8" borderId="51" xfId="0" applyFont="1" applyFill="1" applyBorder="1" applyAlignment="1">
      <alignment horizontal="left" vertical="center" wrapText="1"/>
    </xf>
    <xf numFmtId="0" fontId="28" fillId="8" borderId="49" xfId="0" applyFont="1" applyFill="1" applyBorder="1" applyAlignment="1">
      <alignment horizontal="left" vertical="center" wrapText="1"/>
    </xf>
    <xf numFmtId="0" fontId="28" fillId="8" borderId="20" xfId="0" applyFont="1" applyFill="1" applyBorder="1" applyAlignment="1">
      <alignment horizontal="left" vertical="center" wrapText="1"/>
    </xf>
    <xf numFmtId="0" fontId="28" fillId="8" borderId="48" xfId="0" applyFont="1" applyFill="1" applyBorder="1" applyAlignment="1">
      <alignment horizontal="left" vertical="center" wrapText="1"/>
    </xf>
    <xf numFmtId="0" fontId="28" fillId="8" borderId="7" xfId="0" applyFont="1" applyFill="1" applyBorder="1" applyAlignment="1">
      <alignment horizontal="left" vertical="center" wrapText="1"/>
    </xf>
    <xf numFmtId="0" fontId="28" fillId="8" borderId="26" xfId="0" applyFont="1" applyFill="1" applyBorder="1" applyAlignment="1">
      <alignment horizontal="left" vertical="center" wrapText="1"/>
    </xf>
    <xf numFmtId="0" fontId="28" fillId="8" borderId="52" xfId="0" applyFont="1" applyFill="1" applyBorder="1" applyAlignment="1">
      <alignment horizontal="left" vertical="center" wrapText="1"/>
    </xf>
    <xf numFmtId="0" fontId="28" fillId="8" borderId="53" xfId="0" applyFont="1" applyFill="1" applyBorder="1" applyAlignment="1">
      <alignment horizontal="left" vertical="center" wrapText="1"/>
    </xf>
    <xf numFmtId="0" fontId="28" fillId="8" borderId="38" xfId="0" applyFont="1" applyFill="1" applyBorder="1" applyAlignment="1">
      <alignment horizontal="left" vertical="center" wrapText="1"/>
    </xf>
    <xf numFmtId="0" fontId="28" fillId="8" borderId="40" xfId="0" applyFont="1" applyFill="1" applyBorder="1" applyAlignment="1">
      <alignment horizontal="left" vertical="center" wrapText="1"/>
    </xf>
    <xf numFmtId="0" fontId="29" fillId="8" borderId="54" xfId="0" applyFont="1" applyFill="1" applyBorder="1" applyAlignment="1">
      <alignment horizontal="center" vertical="center" wrapText="1"/>
    </xf>
    <xf numFmtId="0" fontId="29" fillId="8" borderId="26" xfId="0" applyFont="1" applyFill="1" applyBorder="1" applyAlignment="1">
      <alignment horizontal="center" vertical="center" wrapText="1"/>
    </xf>
    <xf numFmtId="0" fontId="29" fillId="8" borderId="52" xfId="0" applyFont="1" applyFill="1" applyBorder="1" applyAlignment="1">
      <alignment horizontal="center" vertical="center" wrapText="1"/>
    </xf>
    <xf numFmtId="0" fontId="11" fillId="8" borderId="39" xfId="0" applyFont="1" applyFill="1" applyBorder="1" applyAlignment="1">
      <alignment horizontal="center" vertical="center" wrapText="1"/>
    </xf>
    <xf numFmtId="0" fontId="11" fillId="8" borderId="16" xfId="0" applyFont="1" applyFill="1" applyBorder="1" applyAlignment="1">
      <alignment horizontal="center" vertical="center" wrapText="1"/>
    </xf>
    <xf numFmtId="0" fontId="34" fillId="8" borderId="0" xfId="0" applyFont="1" applyFill="1" applyAlignment="1">
      <alignment horizontal="center"/>
    </xf>
    <xf numFmtId="0" fontId="21" fillId="10" borderId="0" xfId="0" applyFont="1" applyFill="1" applyAlignment="1">
      <alignment horizontal="center" vertical="center"/>
    </xf>
    <xf numFmtId="0" fontId="29" fillId="8" borderId="33" xfId="0" applyFont="1" applyFill="1" applyBorder="1" applyAlignment="1">
      <alignment horizontal="center" vertical="center" wrapText="1"/>
    </xf>
    <xf numFmtId="0" fontId="29" fillId="8" borderId="41" xfId="0" applyFont="1" applyFill="1" applyBorder="1" applyAlignment="1">
      <alignment horizontal="center" vertical="center" wrapText="1"/>
    </xf>
    <xf numFmtId="0" fontId="29" fillId="8" borderId="43" xfId="0" applyFont="1" applyFill="1" applyBorder="1" applyAlignment="1">
      <alignment horizontal="center" vertical="center" wrapText="1"/>
    </xf>
    <xf numFmtId="0" fontId="29" fillId="8" borderId="46" xfId="0" applyFont="1" applyFill="1" applyBorder="1" applyAlignment="1">
      <alignment horizontal="center" vertical="center" wrapText="1"/>
    </xf>
    <xf numFmtId="0" fontId="29" fillId="8" borderId="0" xfId="0" applyFont="1" applyFill="1" applyAlignment="1">
      <alignment horizontal="center" vertical="center" wrapText="1"/>
    </xf>
    <xf numFmtId="0" fontId="29" fillId="8" borderId="47" xfId="0" applyFont="1" applyFill="1" applyBorder="1" applyAlignment="1">
      <alignment horizontal="center" vertical="center" wrapText="1"/>
    </xf>
    <xf numFmtId="0" fontId="11" fillId="8" borderId="17" xfId="0" applyFont="1" applyFill="1" applyBorder="1" applyAlignment="1">
      <alignment horizontal="center" vertical="center" wrapText="1"/>
    </xf>
    <xf numFmtId="0" fontId="11" fillId="8" borderId="18" xfId="0" applyFont="1" applyFill="1" applyBorder="1" applyAlignment="1">
      <alignment horizontal="center" vertical="center" wrapText="1"/>
    </xf>
    <xf numFmtId="0" fontId="11" fillId="8" borderId="19" xfId="0" applyFont="1" applyFill="1" applyBorder="1" applyAlignment="1">
      <alignment horizontal="center" vertical="center" wrapText="1"/>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0" borderId="23" xfId="0" applyFont="1" applyBorder="1" applyAlignment="1">
      <alignment horizontal="center"/>
    </xf>
    <xf numFmtId="0" fontId="4" fillId="0" borderId="25" xfId="0" applyFont="1" applyBorder="1" applyAlignment="1">
      <alignment horizontal="center"/>
    </xf>
    <xf numFmtId="0" fontId="4" fillId="0" borderId="24" xfId="0" applyFont="1" applyBorder="1" applyAlignment="1">
      <alignment horizontal="center"/>
    </xf>
    <xf numFmtId="0" fontId="5" fillId="2" borderId="17" xfId="0" applyFont="1" applyFill="1" applyBorder="1" applyAlignment="1">
      <alignment horizontal="center"/>
    </xf>
    <xf numFmtId="0" fontId="5" fillId="2" borderId="18" xfId="0" applyFont="1" applyFill="1" applyBorder="1" applyAlignment="1">
      <alignment horizontal="center"/>
    </xf>
    <xf numFmtId="0" fontId="5" fillId="2" borderId="19" xfId="0" applyFont="1" applyFill="1" applyBorder="1" applyAlignment="1">
      <alignment horizontal="center"/>
    </xf>
    <xf numFmtId="9" fontId="4" fillId="0" borderId="2" xfId="1" applyFont="1" applyBorder="1" applyAlignment="1">
      <alignment horizontal="center" vertical="center" wrapText="1"/>
    </xf>
    <xf numFmtId="9" fontId="4" fillId="0" borderId="3" xfId="1" applyFont="1" applyBorder="1" applyAlignment="1">
      <alignment horizontal="center" vertical="center" wrapText="1"/>
    </xf>
    <xf numFmtId="9" fontId="4" fillId="0" borderId="4" xfId="1" applyFont="1" applyBorder="1" applyAlignment="1">
      <alignment horizontal="center"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9" fontId="6" fillId="0" borderId="2" xfId="1" applyFont="1" applyFill="1" applyBorder="1" applyAlignment="1">
      <alignment horizontal="center" vertical="center" wrapText="1"/>
    </xf>
    <xf numFmtId="9" fontId="6" fillId="0" borderId="3" xfId="1" applyFont="1" applyFill="1" applyBorder="1" applyAlignment="1">
      <alignment horizontal="center" vertical="center" wrapText="1"/>
    </xf>
    <xf numFmtId="9" fontId="6" fillId="0" borderId="4" xfId="1" applyFont="1" applyFill="1" applyBorder="1" applyAlignment="1">
      <alignment horizontal="center" vertical="center" wrapText="1"/>
    </xf>
    <xf numFmtId="0" fontId="4" fillId="0" borderId="3" xfId="1" applyNumberFormat="1" applyFont="1" applyBorder="1" applyAlignment="1">
      <alignment horizontal="center" vertical="center" wrapText="1"/>
    </xf>
    <xf numFmtId="0" fontId="4" fillId="0" borderId="4" xfId="1" applyNumberFormat="1" applyFont="1" applyBorder="1" applyAlignment="1">
      <alignment horizontal="center" vertical="center" wrapText="1"/>
    </xf>
    <xf numFmtId="0" fontId="5" fillId="0" borderId="2" xfId="0" applyFont="1" applyBorder="1" applyAlignment="1">
      <alignment horizontal="center"/>
    </xf>
    <xf numFmtId="0" fontId="5" fillId="2" borderId="27" xfId="0" applyFont="1" applyFill="1" applyBorder="1" applyAlignment="1">
      <alignment horizontal="center"/>
    </xf>
    <xf numFmtId="0" fontId="5" fillId="2" borderId="28" xfId="0" applyFont="1" applyFill="1" applyBorder="1" applyAlignment="1">
      <alignment horizontal="center"/>
    </xf>
    <xf numFmtId="0" fontId="5" fillId="2" borderId="29" xfId="0" applyFont="1" applyFill="1" applyBorder="1" applyAlignment="1">
      <alignment horizontal="center"/>
    </xf>
    <xf numFmtId="0" fontId="5" fillId="0" borderId="7" xfId="0" applyFont="1" applyBorder="1" applyAlignment="1">
      <alignment horizontal="center" vertical="center"/>
    </xf>
    <xf numFmtId="0" fontId="5" fillId="0" borderId="26" xfId="0" applyFont="1" applyBorder="1" applyAlignment="1">
      <alignment horizontal="center" vertical="center"/>
    </xf>
    <xf numFmtId="0" fontId="5" fillId="0" borderId="21"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20" fillId="6" borderId="37" xfId="0" applyFont="1" applyFill="1" applyBorder="1" applyAlignment="1">
      <alignment horizontal="left" vertical="top"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6" fillId="6" borderId="4" xfId="0" applyFont="1" applyFill="1" applyBorder="1" applyAlignment="1">
      <alignment vertical="center" wrapText="1"/>
    </xf>
    <xf numFmtId="0" fontId="16" fillId="6" borderId="1" xfId="0" applyFont="1" applyFill="1" applyBorder="1" applyAlignment="1">
      <alignment vertical="center" wrapText="1"/>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0" fillId="4" borderId="41" xfId="0" applyFont="1" applyFill="1" applyBorder="1" applyAlignment="1">
      <alignment horizontal="center" vertical="center" wrapText="1"/>
    </xf>
    <xf numFmtId="0" fontId="10" fillId="4" borderId="43" xfId="0" applyFont="1" applyFill="1" applyBorder="1" applyAlignment="1">
      <alignment horizontal="center" vertical="center" wrapText="1"/>
    </xf>
    <xf numFmtId="0" fontId="10" fillId="4" borderId="38"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10" fillId="4" borderId="33"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2" fillId="3" borderId="17"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9" xfId="0" applyFont="1" applyFill="1" applyBorder="1" applyAlignment="1">
      <alignment horizontal="center" vertical="center"/>
    </xf>
    <xf numFmtId="0" fontId="10" fillId="4" borderId="17"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3" fillId="0" borderId="7" xfId="0" applyFont="1" applyBorder="1" applyAlignment="1">
      <alignment horizontal="center" vertical="center" wrapText="1"/>
    </xf>
    <xf numFmtId="0" fontId="13" fillId="0" borderId="21"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0"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30" xfId="0" applyFont="1" applyBorder="1" applyAlignment="1">
      <alignment horizontal="center" vertical="center"/>
    </xf>
    <xf numFmtId="0" fontId="57" fillId="8" borderId="58" xfId="0" applyFont="1" applyFill="1" applyBorder="1" applyAlignment="1" applyProtection="1">
      <alignment horizontal="center"/>
      <protection locked="0"/>
    </xf>
    <xf numFmtId="0" fontId="57" fillId="8" borderId="25" xfId="0" applyFont="1" applyFill="1" applyBorder="1" applyAlignment="1" applyProtection="1">
      <alignment horizontal="center"/>
      <protection locked="0"/>
    </xf>
    <xf numFmtId="0" fontId="57" fillId="8" borderId="24" xfId="0" applyFont="1" applyFill="1" applyBorder="1" applyAlignment="1" applyProtection="1">
      <alignment horizontal="center"/>
      <protection locked="0"/>
    </xf>
    <xf numFmtId="14" fontId="57" fillId="0" borderId="32" xfId="0" applyNumberFormat="1" applyFont="1" applyBorder="1" applyAlignment="1" applyProtection="1">
      <alignment horizontal="center"/>
      <protection locked="0"/>
    </xf>
    <xf numFmtId="0" fontId="43" fillId="8" borderId="13" xfId="0" applyFont="1" applyFill="1" applyBorder="1" applyAlignment="1" applyProtection="1">
      <alignment horizontal="center" vertical="center"/>
      <protection locked="0"/>
    </xf>
    <xf numFmtId="0" fontId="43" fillId="8" borderId="14" xfId="0" applyFont="1" applyFill="1" applyBorder="1" applyAlignment="1" applyProtection="1">
      <alignment horizontal="center" vertical="center"/>
      <protection locked="0"/>
    </xf>
    <xf numFmtId="0" fontId="43" fillId="8" borderId="15" xfId="0" applyFont="1" applyFill="1" applyBorder="1" applyAlignment="1" applyProtection="1">
      <alignment horizontal="center" vertical="center"/>
      <protection locked="0"/>
    </xf>
    <xf numFmtId="0" fontId="45" fillId="7" borderId="65" xfId="0" applyFont="1" applyFill="1" applyBorder="1" applyAlignment="1">
      <alignment horizontal="center" vertical="center" wrapText="1"/>
    </xf>
    <xf numFmtId="0" fontId="45" fillId="7" borderId="66" xfId="0" applyFont="1" applyFill="1" applyBorder="1" applyAlignment="1">
      <alignment horizontal="center" vertical="center" wrapText="1"/>
    </xf>
    <xf numFmtId="0" fontId="64" fillId="8" borderId="58" xfId="0" applyFont="1" applyFill="1" applyBorder="1" applyAlignment="1" applyProtection="1">
      <alignment horizontal="center"/>
      <protection locked="0"/>
    </xf>
    <xf numFmtId="0" fontId="64" fillId="8" borderId="25" xfId="0" applyFont="1" applyFill="1" applyBorder="1" applyAlignment="1" applyProtection="1">
      <alignment horizontal="center"/>
      <protection locked="0"/>
    </xf>
    <xf numFmtId="0" fontId="64" fillId="8" borderId="24" xfId="0" applyFont="1" applyFill="1" applyBorder="1" applyAlignment="1" applyProtection="1">
      <alignment horizontal="center"/>
      <protection locked="0"/>
    </xf>
    <xf numFmtId="0" fontId="59" fillId="8" borderId="69" xfId="0" applyFont="1" applyFill="1" applyBorder="1" applyAlignment="1" applyProtection="1">
      <alignment horizontal="center" vertical="center"/>
      <protection locked="0"/>
    </xf>
    <xf numFmtId="0" fontId="59" fillId="8" borderId="61" xfId="0" applyFont="1" applyFill="1" applyBorder="1" applyAlignment="1" applyProtection="1">
      <alignment horizontal="center" vertical="center"/>
      <protection locked="0"/>
    </xf>
    <xf numFmtId="0" fontId="59" fillId="8" borderId="62" xfId="0" applyFont="1" applyFill="1" applyBorder="1" applyAlignment="1" applyProtection="1">
      <alignment horizontal="center" vertical="center"/>
      <protection locked="0"/>
    </xf>
    <xf numFmtId="0" fontId="44" fillId="11" borderId="17" xfId="0" applyFont="1" applyFill="1" applyBorder="1" applyAlignment="1" applyProtection="1">
      <alignment horizontal="center" vertical="center"/>
      <protection locked="0"/>
    </xf>
    <xf numFmtId="0" fontId="44" fillId="11" borderId="18" xfId="0" applyFont="1" applyFill="1" applyBorder="1" applyAlignment="1" applyProtection="1">
      <alignment horizontal="center" vertical="center"/>
      <protection locked="0"/>
    </xf>
    <xf numFmtId="0" fontId="44" fillId="11" borderId="64" xfId="0" applyFont="1" applyFill="1" applyBorder="1" applyAlignment="1" applyProtection="1">
      <alignment horizontal="center" vertical="center"/>
      <protection locked="0"/>
    </xf>
    <xf numFmtId="0" fontId="49" fillId="8" borderId="58" xfId="0" applyFont="1" applyFill="1" applyBorder="1" applyAlignment="1" applyProtection="1">
      <alignment horizontal="left" vertical="center" wrapText="1"/>
      <protection locked="0"/>
    </xf>
    <xf numFmtId="0" fontId="49" fillId="8" borderId="25" xfId="0" applyFont="1" applyFill="1" applyBorder="1" applyAlignment="1" applyProtection="1">
      <alignment horizontal="left" vertical="center" wrapText="1"/>
      <protection locked="0"/>
    </xf>
    <xf numFmtId="0" fontId="49" fillId="8" borderId="59" xfId="0" applyFont="1" applyFill="1" applyBorder="1" applyAlignment="1" applyProtection="1">
      <alignment horizontal="left" vertical="center" wrapText="1"/>
      <protection locked="0"/>
    </xf>
    <xf numFmtId="9" fontId="42" fillId="0" borderId="2" xfId="1" applyFont="1" applyFill="1" applyBorder="1" applyAlignment="1" applyProtection="1">
      <alignment horizontal="center" vertical="center" wrapText="1"/>
      <protection locked="0"/>
    </xf>
    <xf numFmtId="9" fontId="42" fillId="0" borderId="3" xfId="1" applyFont="1" applyFill="1" applyBorder="1" applyAlignment="1" applyProtection="1">
      <alignment horizontal="center" vertical="center" wrapText="1"/>
      <protection locked="0"/>
    </xf>
    <xf numFmtId="9" fontId="42" fillId="0" borderId="1" xfId="1" applyFont="1" applyBorder="1" applyAlignment="1" applyProtection="1">
      <alignment horizontal="center" vertical="center" wrapText="1"/>
      <protection locked="0"/>
    </xf>
    <xf numFmtId="9" fontId="48" fillId="0" borderId="1" xfId="1" applyFont="1" applyFill="1" applyBorder="1" applyAlignment="1" applyProtection="1">
      <alignment horizontal="center" vertical="center" wrapText="1"/>
    </xf>
    <xf numFmtId="9" fontId="42" fillId="0" borderId="4" xfId="1" applyFont="1" applyBorder="1" applyAlignment="1" applyProtection="1">
      <alignment horizontal="center" vertical="center" wrapText="1"/>
      <protection locked="0"/>
    </xf>
    <xf numFmtId="9" fontId="48" fillId="0" borderId="36" xfId="1" applyFont="1" applyFill="1" applyBorder="1" applyAlignment="1" applyProtection="1">
      <alignment horizontal="center" vertical="center" wrapText="1"/>
    </xf>
    <xf numFmtId="9" fontId="48" fillId="0" borderId="3" xfId="1" applyFont="1" applyFill="1" applyBorder="1" applyAlignment="1" applyProtection="1">
      <alignment horizontal="center" vertical="center" wrapText="1"/>
    </xf>
    <xf numFmtId="9" fontId="42" fillId="0" borderId="1" xfId="1" applyFont="1" applyBorder="1" applyAlignment="1" applyProtection="1">
      <alignment horizontal="center" vertical="center" wrapText="1"/>
    </xf>
    <xf numFmtId="0" fontId="44" fillId="7" borderId="39" xfId="0" applyFont="1" applyFill="1" applyBorder="1" applyAlignment="1" applyProtection="1">
      <alignment horizontal="center" vertical="center" wrapText="1"/>
      <protection locked="0"/>
    </xf>
    <xf numFmtId="0" fontId="44" fillId="7" borderId="56" xfId="0" applyFont="1" applyFill="1" applyBorder="1" applyAlignment="1" applyProtection="1">
      <alignment horizontal="center" vertical="center" wrapText="1"/>
      <protection locked="0"/>
    </xf>
    <xf numFmtId="0" fontId="42" fillId="0" borderId="2" xfId="0" applyFont="1" applyBorder="1" applyAlignment="1" applyProtection="1">
      <alignment horizontal="center" vertical="center" wrapText="1"/>
      <protection locked="0"/>
    </xf>
    <xf numFmtId="0" fontId="42" fillId="0" borderId="3" xfId="0" applyFont="1" applyBorder="1" applyAlignment="1" applyProtection="1">
      <alignment horizontal="center" vertical="center" wrapText="1"/>
      <protection locked="0"/>
    </xf>
    <xf numFmtId="0" fontId="42" fillId="0" borderId="4" xfId="0" applyFont="1" applyBorder="1" applyAlignment="1" applyProtection="1">
      <alignment horizontal="center" vertical="center" wrapText="1"/>
      <protection locked="0"/>
    </xf>
    <xf numFmtId="14" fontId="42" fillId="0" borderId="1" xfId="0" applyNumberFormat="1" applyFont="1" applyBorder="1" applyAlignment="1" applyProtection="1">
      <alignment horizontal="center" vertical="center" wrapText="1"/>
      <protection locked="0"/>
    </xf>
    <xf numFmtId="0" fontId="42" fillId="0" borderId="1" xfId="0" applyFont="1" applyBorder="1" applyAlignment="1" applyProtection="1">
      <alignment horizontal="center" vertical="center" wrapText="1"/>
      <protection locked="0"/>
    </xf>
    <xf numFmtId="9" fontId="42" fillId="0" borderId="1" xfId="0" applyNumberFormat="1" applyFont="1" applyBorder="1" applyAlignment="1" applyProtection="1">
      <alignment horizontal="center" vertical="center" wrapText="1"/>
      <protection locked="0"/>
    </xf>
    <xf numFmtId="9" fontId="42" fillId="0" borderId="36" xfId="0" applyNumberFormat="1" applyFont="1" applyBorder="1" applyAlignment="1" applyProtection="1">
      <alignment horizontal="center" vertical="center" wrapText="1"/>
      <protection locked="0"/>
    </xf>
    <xf numFmtId="9" fontId="42" fillId="0" borderId="4" xfId="0" applyNumberFormat="1" applyFont="1" applyBorder="1" applyAlignment="1" applyProtection="1">
      <alignment horizontal="center" vertical="center" wrapText="1"/>
      <protection locked="0"/>
    </xf>
    <xf numFmtId="9" fontId="42" fillId="0" borderId="36" xfId="1" applyFont="1" applyBorder="1" applyAlignment="1" applyProtection="1">
      <alignment horizontal="center" vertical="center" wrapText="1"/>
      <protection locked="0"/>
    </xf>
    <xf numFmtId="9" fontId="42" fillId="0" borderId="3" xfId="1" applyFont="1" applyBorder="1" applyAlignment="1" applyProtection="1">
      <alignment horizontal="center" vertical="center" wrapText="1"/>
      <protection locked="0"/>
    </xf>
    <xf numFmtId="0" fontId="42" fillId="0" borderId="36" xfId="0" applyFont="1" applyBorder="1" applyAlignment="1" applyProtection="1">
      <alignment horizontal="center" vertical="center" wrapText="1"/>
      <protection locked="0"/>
    </xf>
    <xf numFmtId="0" fontId="45" fillId="7" borderId="71" xfId="0" applyFont="1" applyFill="1" applyBorder="1" applyAlignment="1">
      <alignment horizontal="center" vertical="center" wrapText="1"/>
    </xf>
    <xf numFmtId="0" fontId="45" fillId="7" borderId="41" xfId="0" applyFont="1" applyFill="1" applyBorder="1" applyAlignment="1">
      <alignment horizontal="center" vertical="center" wrapText="1"/>
    </xf>
    <xf numFmtId="0" fontId="45" fillId="7" borderId="43" xfId="0" applyFont="1" applyFill="1" applyBorder="1" applyAlignment="1">
      <alignment horizontal="center" vertical="center" wrapText="1"/>
    </xf>
    <xf numFmtId="0" fontId="45" fillId="7" borderId="37" xfId="0" applyFont="1" applyFill="1" applyBorder="1" applyAlignment="1">
      <alignment horizontal="center" vertical="center" wrapText="1"/>
    </xf>
    <xf numFmtId="2" fontId="45" fillId="7" borderId="37" xfId="0" applyNumberFormat="1" applyFont="1" applyFill="1" applyBorder="1" applyAlignment="1">
      <alignment horizontal="center" vertical="center" wrapText="1"/>
    </xf>
    <xf numFmtId="0" fontId="44" fillId="7" borderId="55" xfId="0" applyFont="1" applyFill="1" applyBorder="1" applyAlignment="1" applyProtection="1">
      <alignment horizontal="center" vertical="center" wrapText="1"/>
      <protection locked="0"/>
    </xf>
    <xf numFmtId="0" fontId="44" fillId="7" borderId="16" xfId="0" applyFont="1" applyFill="1" applyBorder="1" applyAlignment="1" applyProtection="1">
      <alignment horizontal="center" vertical="center" wrapText="1"/>
      <protection locked="0"/>
    </xf>
    <xf numFmtId="0" fontId="42" fillId="0" borderId="36" xfId="0" applyFont="1" applyBorder="1" applyAlignment="1" applyProtection="1">
      <alignment horizontal="justify" vertical="center" wrapText="1"/>
      <protection locked="0"/>
    </xf>
    <xf numFmtId="0" fontId="42" fillId="0" borderId="3" xfId="0" applyFont="1" applyBorder="1" applyAlignment="1" applyProtection="1">
      <alignment horizontal="justify" vertical="center" wrapText="1"/>
      <protection locked="0"/>
    </xf>
    <xf numFmtId="0" fontId="42" fillId="0" borderId="4" xfId="0" applyFont="1" applyBorder="1" applyAlignment="1" applyProtection="1">
      <alignment horizontal="justify" vertical="center" wrapText="1"/>
      <protection locked="0"/>
    </xf>
    <xf numFmtId="14" fontId="42" fillId="0" borderId="36" xfId="0" applyNumberFormat="1" applyFont="1" applyBorder="1" applyAlignment="1" applyProtection="1">
      <alignment horizontal="center" vertical="center" wrapText="1"/>
      <protection locked="0"/>
    </xf>
    <xf numFmtId="0" fontId="44" fillId="7" borderId="37" xfId="0" applyFont="1" applyFill="1" applyBorder="1" applyAlignment="1">
      <alignment horizontal="center" vertical="center"/>
    </xf>
    <xf numFmtId="0" fontId="45" fillId="7" borderId="44" xfId="0" applyFont="1" applyFill="1" applyBorder="1" applyAlignment="1">
      <alignment horizontal="center" vertical="center" wrapText="1"/>
    </xf>
    <xf numFmtId="0" fontId="45" fillId="7" borderId="45" xfId="0" applyFont="1" applyFill="1" applyBorder="1" applyAlignment="1">
      <alignment horizontal="center" vertical="center" wrapText="1"/>
    </xf>
    <xf numFmtId="9" fontId="42" fillId="0" borderId="36" xfId="1" applyFont="1" applyBorder="1" applyAlignment="1" applyProtection="1">
      <alignment horizontal="center" vertical="center" wrapText="1"/>
    </xf>
    <xf numFmtId="9" fontId="42" fillId="0" borderId="3" xfId="1" applyFont="1" applyBorder="1" applyAlignment="1" applyProtection="1">
      <alignment horizontal="center" vertical="center" wrapText="1"/>
    </xf>
    <xf numFmtId="0" fontId="41" fillId="0" borderId="0" xfId="0" applyFont="1" applyAlignment="1" applyProtection="1">
      <alignment horizontal="center"/>
      <protection locked="0"/>
    </xf>
    <xf numFmtId="0" fontId="13" fillId="0" borderId="0" xfId="0" applyFont="1" applyAlignment="1" applyProtection="1">
      <alignment horizontal="center"/>
      <protection locked="0"/>
    </xf>
    <xf numFmtId="166" fontId="42" fillId="0" borderId="0" xfId="1" applyNumberFormat="1" applyFont="1" applyBorder="1" applyAlignment="1" applyProtection="1">
      <alignment horizontal="center" vertical="center" wrapText="1"/>
      <protection locked="0"/>
    </xf>
    <xf numFmtId="0" fontId="39" fillId="10" borderId="17" xfId="0" applyFont="1" applyFill="1" applyBorder="1" applyAlignment="1">
      <alignment horizontal="center" vertical="center"/>
    </xf>
    <xf numFmtId="0" fontId="39" fillId="10" borderId="18" xfId="0" applyFont="1" applyFill="1" applyBorder="1" applyAlignment="1">
      <alignment horizontal="center" vertical="center"/>
    </xf>
    <xf numFmtId="0" fontId="39" fillId="10" borderId="19" xfId="0" applyFont="1" applyFill="1" applyBorder="1" applyAlignment="1">
      <alignment horizontal="center" vertical="center"/>
    </xf>
    <xf numFmtId="0" fontId="25" fillId="10" borderId="42" xfId="0" applyFont="1" applyFill="1" applyBorder="1" applyAlignment="1">
      <alignment horizontal="center" vertical="center"/>
    </xf>
    <xf numFmtId="0" fontId="25" fillId="10" borderId="38" xfId="0" applyFont="1" applyFill="1" applyBorder="1" applyAlignment="1">
      <alignment horizontal="center" vertical="center"/>
    </xf>
    <xf numFmtId="0" fontId="25" fillId="10" borderId="40" xfId="0" applyFont="1" applyFill="1" applyBorder="1" applyAlignment="1">
      <alignment horizontal="center" vertical="center"/>
    </xf>
    <xf numFmtId="0" fontId="43" fillId="10" borderId="38" xfId="0" applyFont="1" applyFill="1" applyBorder="1" applyAlignment="1">
      <alignment horizontal="center" vertical="center"/>
    </xf>
    <xf numFmtId="0" fontId="43" fillId="10" borderId="40" xfId="0" applyFont="1" applyFill="1" applyBorder="1" applyAlignment="1">
      <alignment horizontal="center" vertical="center"/>
    </xf>
    <xf numFmtId="14" fontId="57" fillId="0" borderId="26" xfId="0" applyNumberFormat="1" applyFont="1" applyBorder="1" applyAlignment="1" applyProtection="1">
      <alignment horizontal="center"/>
      <protection locked="0"/>
    </xf>
    <xf numFmtId="0" fontId="63" fillId="8" borderId="58" xfId="0" applyFont="1" applyFill="1" applyBorder="1" applyAlignment="1" applyProtection="1">
      <alignment horizontal="center"/>
      <protection locked="0"/>
    </xf>
    <xf numFmtId="0" fontId="63" fillId="8" borderId="25" xfId="0" applyFont="1" applyFill="1" applyBorder="1" applyAlignment="1" applyProtection="1">
      <alignment horizontal="center"/>
      <protection locked="0"/>
    </xf>
    <xf numFmtId="0" fontId="63" fillId="8" borderId="24" xfId="0" applyFont="1" applyFill="1" applyBorder="1" applyAlignment="1" applyProtection="1">
      <alignment horizontal="center"/>
      <protection locked="0"/>
    </xf>
    <xf numFmtId="0" fontId="64" fillId="8" borderId="23" xfId="0" applyFont="1" applyFill="1" applyBorder="1" applyAlignment="1" applyProtection="1">
      <alignment horizontal="center"/>
      <protection locked="0"/>
    </xf>
    <xf numFmtId="0" fontId="50" fillId="8" borderId="60" xfId="0" applyFont="1" applyFill="1" applyBorder="1" applyAlignment="1" applyProtection="1">
      <alignment horizontal="center" vertical="center"/>
      <protection locked="0"/>
    </xf>
    <xf numFmtId="0" fontId="50" fillId="8" borderId="61" xfId="0" applyFont="1" applyFill="1" applyBorder="1" applyAlignment="1" applyProtection="1">
      <alignment horizontal="center" vertical="center"/>
      <protection locked="0"/>
    </xf>
    <xf numFmtId="0" fontId="50" fillId="8" borderId="62" xfId="0" applyFont="1" applyFill="1" applyBorder="1" applyAlignment="1" applyProtection="1">
      <alignment horizontal="center" vertical="center"/>
      <protection locked="0"/>
    </xf>
    <xf numFmtId="0" fontId="62" fillId="8" borderId="58" xfId="0" applyFont="1" applyFill="1" applyBorder="1" applyAlignment="1" applyProtection="1">
      <alignment horizontal="left" vertical="center" wrapText="1"/>
      <protection locked="0"/>
    </xf>
    <xf numFmtId="0" fontId="62" fillId="8" borderId="25" xfId="0" applyFont="1" applyFill="1" applyBorder="1" applyAlignment="1" applyProtection="1">
      <alignment horizontal="left" vertical="center" wrapText="1"/>
      <protection locked="0"/>
    </xf>
    <xf numFmtId="0" fontId="62" fillId="8" borderId="59" xfId="0" applyFont="1" applyFill="1" applyBorder="1" applyAlignment="1" applyProtection="1">
      <alignment horizontal="left" vertical="center" wrapText="1"/>
      <protection locked="0"/>
    </xf>
    <xf numFmtId="0" fontId="59" fillId="11" borderId="17" xfId="0" applyFont="1" applyFill="1" applyBorder="1" applyAlignment="1" applyProtection="1">
      <alignment horizontal="center" vertical="center"/>
      <protection locked="0"/>
    </xf>
    <xf numFmtId="0" fontId="59" fillId="11" borderId="18" xfId="0" applyFont="1" applyFill="1" applyBorder="1" applyAlignment="1" applyProtection="1">
      <alignment horizontal="center" vertical="center"/>
      <protection locked="0"/>
    </xf>
    <xf numFmtId="0" fontId="59" fillId="11" borderId="64" xfId="0" applyFont="1" applyFill="1" applyBorder="1" applyAlignment="1" applyProtection="1">
      <alignment horizontal="center" vertical="center"/>
      <protection locked="0"/>
    </xf>
    <xf numFmtId="9" fontId="48" fillId="0" borderId="2" xfId="1" applyFont="1" applyFill="1" applyBorder="1" applyAlignment="1" applyProtection="1">
      <alignment horizontal="center" vertical="center" wrapText="1"/>
      <protection locked="0"/>
    </xf>
    <xf numFmtId="9" fontId="48" fillId="0" borderId="3" xfId="1" applyFont="1" applyFill="1" applyBorder="1" applyAlignment="1" applyProtection="1">
      <alignment horizontal="center" vertical="center" wrapText="1"/>
      <protection locked="0"/>
    </xf>
    <xf numFmtId="0" fontId="48" fillId="0" borderId="2" xfId="0" applyFont="1" applyBorder="1" applyAlignment="1" applyProtection="1">
      <alignment horizontal="center" vertical="center" wrapText="1"/>
      <protection locked="0"/>
    </xf>
    <xf numFmtId="0" fontId="48" fillId="0" borderId="3" xfId="0" applyFont="1" applyBorder="1" applyAlignment="1" applyProtection="1">
      <alignment horizontal="center" vertical="center" wrapText="1"/>
      <protection locked="0"/>
    </xf>
    <xf numFmtId="0" fontId="48" fillId="0" borderId="4" xfId="0" applyFont="1" applyBorder="1" applyAlignment="1" applyProtection="1">
      <alignment horizontal="center" vertical="center" wrapText="1"/>
      <protection locked="0"/>
    </xf>
    <xf numFmtId="0" fontId="59" fillId="7" borderId="39" xfId="0" applyFont="1" applyFill="1" applyBorder="1" applyAlignment="1" applyProtection="1">
      <alignment horizontal="center" vertical="center" wrapText="1"/>
      <protection locked="0"/>
    </xf>
    <xf numFmtId="0" fontId="59" fillId="7" borderId="56" xfId="0" applyFont="1" applyFill="1" applyBorder="1" applyAlignment="1" applyProtection="1">
      <alignment horizontal="center" vertical="center" wrapText="1"/>
      <protection locked="0"/>
    </xf>
    <xf numFmtId="14" fontId="48" fillId="0" borderId="1" xfId="0" applyNumberFormat="1" applyFont="1" applyBorder="1" applyAlignment="1" applyProtection="1">
      <alignment horizontal="center" vertical="center" wrapText="1"/>
      <protection locked="0"/>
    </xf>
    <xf numFmtId="0" fontId="48" fillId="0" borderId="1" xfId="0" applyFont="1" applyBorder="1" applyAlignment="1" applyProtection="1">
      <alignment horizontal="center" vertical="center" wrapText="1"/>
      <protection locked="0"/>
    </xf>
    <xf numFmtId="9" fontId="48" fillId="0" borderId="1" xfId="0" applyNumberFormat="1" applyFont="1" applyBorder="1" applyAlignment="1" applyProtection="1">
      <alignment horizontal="center" vertical="center" wrapText="1"/>
      <protection locked="0"/>
    </xf>
    <xf numFmtId="0" fontId="61" fillId="0" borderId="2" xfId="0" applyFont="1" applyBorder="1" applyAlignment="1" applyProtection="1">
      <alignment horizontal="center" vertical="center" wrapText="1"/>
      <protection locked="0"/>
    </xf>
    <xf numFmtId="0" fontId="61" fillId="0" borderId="3" xfId="0" applyFont="1" applyBorder="1" applyAlignment="1" applyProtection="1">
      <alignment horizontal="center" vertical="center" wrapText="1"/>
      <protection locked="0"/>
    </xf>
    <xf numFmtId="9" fontId="48" fillId="0" borderId="36" xfId="1" applyFont="1" applyBorder="1" applyAlignment="1" applyProtection="1">
      <alignment horizontal="center" vertical="center" wrapText="1"/>
      <protection locked="0"/>
    </xf>
    <xf numFmtId="9" fontId="48" fillId="0" borderId="3" xfId="1" applyFont="1" applyBorder="1" applyAlignment="1" applyProtection="1">
      <alignment horizontal="center" vertical="center" wrapText="1"/>
      <protection locked="0"/>
    </xf>
    <xf numFmtId="9" fontId="48" fillId="0" borderId="4" xfId="1" applyFont="1" applyBorder="1" applyAlignment="1" applyProtection="1">
      <alignment horizontal="center" vertical="center" wrapText="1"/>
      <protection locked="0"/>
    </xf>
    <xf numFmtId="9" fontId="48" fillId="0" borderId="4" xfId="0" applyNumberFormat="1" applyFont="1" applyBorder="1" applyAlignment="1" applyProtection="1">
      <alignment horizontal="center" vertical="center" wrapText="1"/>
      <protection locked="0"/>
    </xf>
    <xf numFmtId="9" fontId="48" fillId="0" borderId="36" xfId="0" applyNumberFormat="1" applyFont="1" applyBorder="1" applyAlignment="1" applyProtection="1">
      <alignment horizontal="center" vertical="center" wrapText="1"/>
      <protection locked="0"/>
    </xf>
    <xf numFmtId="0" fontId="48" fillId="0" borderId="36" xfId="0" applyFont="1" applyBorder="1" applyAlignment="1" applyProtection="1">
      <alignment horizontal="center" vertical="center" wrapText="1"/>
      <protection locked="0"/>
    </xf>
    <xf numFmtId="0" fontId="59" fillId="7" borderId="55" xfId="0" applyFont="1" applyFill="1" applyBorder="1" applyAlignment="1" applyProtection="1">
      <alignment horizontal="center" vertical="center" wrapText="1"/>
      <protection locked="0"/>
    </xf>
    <xf numFmtId="0" fontId="59" fillId="7" borderId="16" xfId="0" applyFont="1" applyFill="1" applyBorder="1" applyAlignment="1" applyProtection="1">
      <alignment horizontal="center" vertical="center" wrapText="1"/>
      <protection locked="0"/>
    </xf>
    <xf numFmtId="0" fontId="48" fillId="0" borderId="36" xfId="0" applyFont="1" applyBorder="1" applyAlignment="1" applyProtection="1">
      <alignment horizontal="justify" vertical="center" wrapText="1"/>
      <protection locked="0"/>
    </xf>
    <xf numFmtId="0" fontId="48" fillId="0" borderId="3" xfId="0" applyFont="1" applyBorder="1" applyAlignment="1" applyProtection="1">
      <alignment horizontal="justify" vertical="center" wrapText="1"/>
      <protection locked="0"/>
    </xf>
    <xf numFmtId="0" fontId="48" fillId="0" borderId="4" xfId="0" applyFont="1" applyBorder="1" applyAlignment="1" applyProtection="1">
      <alignment horizontal="justify" vertical="center" wrapText="1"/>
      <protection locked="0"/>
    </xf>
    <xf numFmtId="14" fontId="48" fillId="0" borderId="36" xfId="0" applyNumberFormat="1" applyFont="1" applyBorder="1" applyAlignment="1" applyProtection="1">
      <alignment horizontal="center" vertical="center" wrapText="1"/>
      <protection locked="0"/>
    </xf>
    <xf numFmtId="0" fontId="45" fillId="7" borderId="33" xfId="0" applyFont="1" applyFill="1" applyBorder="1" applyAlignment="1">
      <alignment horizontal="center" vertical="center" wrapText="1"/>
    </xf>
    <xf numFmtId="0" fontId="45" fillId="7" borderId="42" xfId="0" applyFont="1" applyFill="1" applyBorder="1" applyAlignment="1">
      <alignment horizontal="center" vertical="center" wrapText="1"/>
    </xf>
    <xf numFmtId="0" fontId="45" fillId="7" borderId="40" xfId="0" applyFont="1" applyFill="1" applyBorder="1" applyAlignment="1">
      <alignment horizontal="center" vertical="center" wrapText="1"/>
    </xf>
    <xf numFmtId="0" fontId="45" fillId="7" borderId="17" xfId="0" applyFont="1" applyFill="1" applyBorder="1" applyAlignment="1">
      <alignment horizontal="center" vertical="center" wrapText="1"/>
    </xf>
    <xf numFmtId="0" fontId="45" fillId="7" borderId="18" xfId="0" applyFont="1" applyFill="1" applyBorder="1" applyAlignment="1">
      <alignment horizontal="center" vertical="center" wrapText="1"/>
    </xf>
    <xf numFmtId="0" fontId="45" fillId="7" borderId="19" xfId="0" applyFont="1" applyFill="1" applyBorder="1" applyAlignment="1">
      <alignment horizontal="center" vertical="center" wrapText="1"/>
    </xf>
    <xf numFmtId="14" fontId="57" fillId="6" borderId="26" xfId="0" applyNumberFormat="1" applyFont="1" applyFill="1" applyBorder="1" applyAlignment="1" applyProtection="1">
      <alignment horizontal="center"/>
      <protection locked="0"/>
    </xf>
    <xf numFmtId="0" fontId="55" fillId="8" borderId="58" xfId="0" applyFont="1" applyFill="1" applyBorder="1" applyAlignment="1" applyProtection="1">
      <alignment horizontal="center"/>
      <protection locked="0"/>
    </xf>
    <xf numFmtId="0" fontId="55" fillId="8" borderId="25" xfId="0" applyFont="1" applyFill="1" applyBorder="1" applyAlignment="1" applyProtection="1">
      <alignment horizontal="center"/>
      <protection locked="0"/>
    </xf>
    <xf numFmtId="0" fontId="55" fillId="8" borderId="24" xfId="0" applyFont="1" applyFill="1" applyBorder="1" applyAlignment="1" applyProtection="1">
      <alignment horizontal="center"/>
      <protection locked="0"/>
    </xf>
    <xf numFmtId="0" fontId="58" fillId="8" borderId="58" xfId="0" applyFont="1" applyFill="1" applyBorder="1" applyAlignment="1" applyProtection="1">
      <alignment horizontal="center"/>
      <protection locked="0"/>
    </xf>
    <xf numFmtId="0" fontId="58" fillId="8" borderId="25" xfId="0" applyFont="1" applyFill="1" applyBorder="1" applyAlignment="1" applyProtection="1">
      <alignment horizontal="center"/>
      <protection locked="0"/>
    </xf>
    <xf numFmtId="0" fontId="58" fillId="8" borderId="24" xfId="0" applyFont="1" applyFill="1" applyBorder="1" applyAlignment="1" applyProtection="1">
      <alignment horizontal="center"/>
      <protection locked="0"/>
    </xf>
    <xf numFmtId="0" fontId="13" fillId="0" borderId="0" xfId="0" applyFont="1" applyAlignment="1">
      <alignment horizontal="left"/>
    </xf>
    <xf numFmtId="0" fontId="25" fillId="10" borderId="17" xfId="0" applyFont="1" applyFill="1" applyBorder="1" applyAlignment="1">
      <alignment horizontal="center" vertical="center" wrapText="1"/>
    </xf>
    <xf numFmtId="0" fontId="25" fillId="10" borderId="18" xfId="0" applyFont="1" applyFill="1" applyBorder="1" applyAlignment="1">
      <alignment horizontal="center" vertical="center" wrapText="1"/>
    </xf>
    <xf numFmtId="0" fontId="25" fillId="10" borderId="19" xfId="0" applyFont="1" applyFill="1" applyBorder="1" applyAlignment="1">
      <alignment horizontal="center" vertical="center" wrapText="1"/>
    </xf>
    <xf numFmtId="0" fontId="21" fillId="10" borderId="17" xfId="0" applyFont="1" applyFill="1" applyBorder="1" applyAlignment="1">
      <alignment horizontal="center" vertical="top" wrapText="1"/>
    </xf>
    <xf numFmtId="0" fontId="21" fillId="10" borderId="18" xfId="0" applyFont="1" applyFill="1" applyBorder="1" applyAlignment="1">
      <alignment horizontal="center" vertical="top" wrapText="1"/>
    </xf>
    <xf numFmtId="0" fontId="21" fillId="10" borderId="19" xfId="0" applyFont="1" applyFill="1" applyBorder="1" applyAlignment="1">
      <alignment horizontal="center" vertical="top" wrapText="1"/>
    </xf>
    <xf numFmtId="0" fontId="13" fillId="0" borderId="41" xfId="0" applyFont="1" applyBorder="1" applyAlignment="1">
      <alignment horizontal="left" vertical="center" wrapText="1"/>
    </xf>
    <xf numFmtId="0" fontId="13" fillId="0" borderId="38" xfId="0" applyFont="1" applyBorder="1" applyAlignment="1">
      <alignment horizontal="left" vertical="center" wrapText="1"/>
    </xf>
    <xf numFmtId="0" fontId="13" fillId="0" borderId="38" xfId="0" applyFont="1" applyBorder="1" applyAlignment="1">
      <alignment horizontal="left" vertical="center"/>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39"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30"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35" fillId="10" borderId="1" xfId="0" applyFont="1" applyFill="1" applyBorder="1" applyAlignment="1">
      <alignment horizontal="center" vertical="center" wrapText="1"/>
    </xf>
    <xf numFmtId="164" fontId="10" fillId="0" borderId="1" xfId="0" applyNumberFormat="1" applyFont="1" applyBorder="1" applyAlignment="1">
      <alignment horizontal="center" vertical="center"/>
    </xf>
    <xf numFmtId="0" fontId="13" fillId="0" borderId="1" xfId="0" applyFont="1" applyBorder="1" applyAlignment="1">
      <alignment horizontal="center"/>
    </xf>
    <xf numFmtId="0" fontId="36" fillId="10" borderId="1" xfId="0" applyFont="1" applyFill="1" applyBorder="1" applyAlignment="1">
      <alignment horizontal="center" vertical="center" wrapText="1"/>
    </xf>
    <xf numFmtId="0" fontId="13" fillId="0" borderId="1" xfId="0" applyFont="1" applyBorder="1" applyAlignment="1">
      <alignment horizontal="center" vertical="center"/>
    </xf>
    <xf numFmtId="0" fontId="18" fillId="0" borderId="1" xfId="0"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3" xfId="0" applyNumberFormat="1" applyFont="1" applyBorder="1" applyAlignment="1">
      <alignment horizontal="center" vertical="center" wrapText="1"/>
    </xf>
    <xf numFmtId="9" fontId="17" fillId="0" borderId="4" xfId="0" applyNumberFormat="1" applyFont="1" applyBorder="1" applyAlignment="1">
      <alignment horizontal="center" vertical="center" wrapText="1"/>
    </xf>
    <xf numFmtId="164" fontId="10" fillId="0" borderId="2" xfId="0" applyNumberFormat="1" applyFont="1" applyBorder="1" applyAlignment="1">
      <alignment horizontal="center" vertical="center"/>
    </xf>
    <xf numFmtId="164" fontId="10" fillId="0" borderId="3" xfId="0" applyNumberFormat="1" applyFont="1" applyBorder="1" applyAlignment="1">
      <alignment horizontal="center" vertical="center"/>
    </xf>
    <xf numFmtId="164" fontId="10" fillId="0" borderId="4" xfId="0" applyNumberFormat="1" applyFont="1" applyBorder="1" applyAlignment="1">
      <alignment horizontal="center" vertical="center"/>
    </xf>
    <xf numFmtId="0" fontId="10" fillId="0" borderId="1" xfId="0" applyFont="1" applyBorder="1" applyAlignment="1">
      <alignment horizontal="center" vertical="center" wrapText="1"/>
    </xf>
    <xf numFmtId="0" fontId="37" fillId="10" borderId="17"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19" xfId="0" applyFont="1" applyFill="1" applyBorder="1" applyAlignment="1">
      <alignment horizontal="center" vertical="center" wrapText="1"/>
    </xf>
    <xf numFmtId="0" fontId="13" fillId="8" borderId="1" xfId="0" applyFont="1" applyFill="1" applyBorder="1" applyAlignment="1">
      <alignment horizontal="center" vertical="center"/>
    </xf>
    <xf numFmtId="0" fontId="32" fillId="8" borderId="1" xfId="0" applyFont="1" applyFill="1" applyBorder="1" applyAlignment="1">
      <alignment horizontal="center" vertical="center"/>
    </xf>
    <xf numFmtId="0" fontId="40" fillId="8" borderId="20" xfId="0" applyFont="1" applyFill="1" applyBorder="1" applyAlignment="1" applyProtection="1">
      <alignment horizontal="center" vertical="center"/>
      <protection locked="0"/>
    </xf>
    <xf numFmtId="0" fontId="38" fillId="8" borderId="1" xfId="0" applyFont="1" applyFill="1" applyBorder="1" applyAlignment="1">
      <alignment horizontal="left" vertical="center" wrapText="1"/>
    </xf>
    <xf numFmtId="0" fontId="38" fillId="8" borderId="0" xfId="0" applyFont="1" applyFill="1" applyAlignment="1">
      <alignment horizontal="center"/>
    </xf>
    <xf numFmtId="0" fontId="38" fillId="8" borderId="47" xfId="0" applyFont="1" applyFill="1" applyBorder="1" applyAlignment="1">
      <alignment horizontal="center"/>
    </xf>
    <xf numFmtId="9" fontId="38" fillId="11" borderId="1" xfId="1" applyFont="1" applyFill="1" applyBorder="1" applyAlignment="1">
      <alignment horizontal="center" vertical="center"/>
    </xf>
    <xf numFmtId="0" fontId="38" fillId="0" borderId="2" xfId="0" applyFont="1" applyBorder="1" applyAlignment="1">
      <alignment horizontal="left" vertical="center"/>
    </xf>
    <xf numFmtId="0" fontId="38" fillId="0" borderId="4" xfId="0" applyFont="1" applyBorder="1" applyAlignment="1">
      <alignment horizontal="left" vertical="center"/>
    </xf>
    <xf numFmtId="9" fontId="38" fillId="0" borderId="2" xfId="0" applyNumberFormat="1" applyFont="1" applyBorder="1" applyAlignment="1">
      <alignment horizontal="center" vertical="center"/>
    </xf>
    <xf numFmtId="9" fontId="38" fillId="0" borderId="4" xfId="0" applyNumberFormat="1" applyFont="1" applyBorder="1" applyAlignment="1">
      <alignment horizontal="center" vertical="center"/>
    </xf>
    <xf numFmtId="9" fontId="38" fillId="11" borderId="2" xfId="0" applyNumberFormat="1" applyFont="1" applyFill="1" applyBorder="1" applyAlignment="1">
      <alignment horizontal="center" vertical="center"/>
    </xf>
    <xf numFmtId="0" fontId="38" fillId="11" borderId="4" xfId="0" applyFont="1" applyFill="1" applyBorder="1" applyAlignment="1">
      <alignment horizontal="center" vertical="center"/>
    </xf>
    <xf numFmtId="0" fontId="38" fillId="8" borderId="26" xfId="0" applyFont="1" applyFill="1" applyBorder="1" applyAlignment="1" applyProtection="1">
      <alignment horizontal="center"/>
      <protection locked="0"/>
    </xf>
    <xf numFmtId="0" fontId="21" fillId="10" borderId="17" xfId="0" applyFont="1" applyFill="1" applyBorder="1" applyAlignment="1" applyProtection="1">
      <alignment horizontal="center" vertical="center"/>
      <protection locked="0"/>
    </xf>
    <xf numFmtId="0" fontId="21" fillId="10" borderId="18" xfId="0" applyFont="1" applyFill="1" applyBorder="1" applyAlignment="1" applyProtection="1">
      <alignment horizontal="center" vertical="center"/>
      <protection locked="0"/>
    </xf>
    <xf numFmtId="0" fontId="21" fillId="10" borderId="19" xfId="0" applyFont="1" applyFill="1" applyBorder="1" applyAlignment="1" applyProtection="1">
      <alignment horizontal="center" vertical="center"/>
      <protection locked="0"/>
    </xf>
    <xf numFmtId="0" fontId="38" fillId="8" borderId="26" xfId="0" applyFont="1" applyFill="1" applyBorder="1" applyAlignment="1">
      <alignment horizontal="center"/>
    </xf>
    <xf numFmtId="0" fontId="38" fillId="8" borderId="32" xfId="0" applyFont="1" applyFill="1" applyBorder="1" applyAlignment="1">
      <alignment horizontal="center"/>
    </xf>
    <xf numFmtId="14" fontId="38" fillId="8" borderId="32" xfId="0" applyNumberFormat="1" applyFont="1" applyFill="1" applyBorder="1" applyAlignment="1">
      <alignment horizontal="center"/>
    </xf>
  </cellXfs>
  <cellStyles count="13">
    <cellStyle name="Hipervínculo" xfId="5" builtinId="8" hidden="1"/>
    <cellStyle name="Hipervínculo" xfId="3" builtinId="8" hidden="1"/>
    <cellStyle name="Hipervínculo" xfId="9" builtinId="8" hidden="1"/>
    <cellStyle name="Hipervínculo" xfId="7" builtinId="8" hidden="1"/>
    <cellStyle name="Hipervínculo visitado" xfId="6" builtinId="9" hidden="1"/>
    <cellStyle name="Hipervínculo visitado" xfId="4" builtinId="9" hidden="1"/>
    <cellStyle name="Hipervínculo visitado" xfId="10" builtinId="9" hidden="1"/>
    <cellStyle name="Hipervínculo visitado" xfId="8" builtinId="9" hidden="1"/>
    <cellStyle name="Millares" xfId="11" builtinId="3"/>
    <cellStyle name="Millares 2" xfId="12" xr:uid="{2A5A02CC-DD37-40AB-8F5B-A80279406A45}"/>
    <cellStyle name="Normal" xfId="0" builtinId="0"/>
    <cellStyle name="Normal 2" xfId="2" xr:uid="{00000000-0005-0000-0000-00000A000000}"/>
    <cellStyle name="Porcentaje" xfId="1" builtinId="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067CC"/>
      <color rgb="FF65A17B"/>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186070</xdr:colOff>
      <xdr:row>1</xdr:row>
      <xdr:rowOff>0</xdr:rowOff>
    </xdr:from>
    <xdr:to>
      <xdr:col>2</xdr:col>
      <xdr:colOff>924140</xdr:colOff>
      <xdr:row>3</xdr:row>
      <xdr:rowOff>246191</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t="22870" b="26916"/>
        <a:stretch/>
      </xdr:blipFill>
      <xdr:spPr>
        <a:xfrm>
          <a:off x="186070" y="200025"/>
          <a:ext cx="3509845" cy="6462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60960</xdr:rowOff>
    </xdr:from>
    <xdr:to>
      <xdr:col>4</xdr:col>
      <xdr:colOff>520700</xdr:colOff>
      <xdr:row>1</xdr:row>
      <xdr:rowOff>498892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a:srcRect t="22870" b="26916"/>
        <a:stretch/>
      </xdr:blipFill>
      <xdr:spPr>
        <a:xfrm>
          <a:off x="215900" y="60960"/>
          <a:ext cx="3556000" cy="6411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46182</xdr:colOff>
      <xdr:row>0</xdr:row>
      <xdr:rowOff>92364</xdr:rowOff>
    </xdr:from>
    <xdr:to>
      <xdr:col>3</xdr:col>
      <xdr:colOff>1008711</xdr:colOff>
      <xdr:row>0</xdr:row>
      <xdr:rowOff>946728</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rotWithShape="1">
        <a:blip xmlns:r="http://schemas.openxmlformats.org/officeDocument/2006/relationships" r:embed="rId1"/>
        <a:srcRect t="22870" b="26916"/>
        <a:stretch/>
      </xdr:blipFill>
      <xdr:spPr>
        <a:xfrm>
          <a:off x="331932" y="92364"/>
          <a:ext cx="4591554" cy="8543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46182</xdr:colOff>
      <xdr:row>0</xdr:row>
      <xdr:rowOff>92364</xdr:rowOff>
    </xdr:from>
    <xdr:to>
      <xdr:col>3</xdr:col>
      <xdr:colOff>1008711</xdr:colOff>
      <xdr:row>0</xdr:row>
      <xdr:rowOff>946728</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rotWithShape="1">
        <a:blip xmlns:r="http://schemas.openxmlformats.org/officeDocument/2006/relationships" r:embed="rId1"/>
        <a:srcRect t="22870" b="26916"/>
        <a:stretch/>
      </xdr:blipFill>
      <xdr:spPr>
        <a:xfrm>
          <a:off x="331932" y="92364"/>
          <a:ext cx="4591554" cy="8543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46182</xdr:colOff>
      <xdr:row>0</xdr:row>
      <xdr:rowOff>92364</xdr:rowOff>
    </xdr:from>
    <xdr:to>
      <xdr:col>3</xdr:col>
      <xdr:colOff>1008711</xdr:colOff>
      <xdr:row>0</xdr:row>
      <xdr:rowOff>946728</xdr:rowOff>
    </xdr:to>
    <xdr:pic>
      <xdr:nvPicPr>
        <xdr:cNvPr id="2" name="Imagen 1">
          <a:extLst>
            <a:ext uri="{FF2B5EF4-FFF2-40B4-BE49-F238E27FC236}">
              <a16:creationId xmlns:a16="http://schemas.microsoft.com/office/drawing/2014/main" id="{00000000-0008-0000-0C00-000002000000}"/>
            </a:ext>
          </a:extLst>
        </xdr:cNvPr>
        <xdr:cNvPicPr>
          <a:picLocks noChangeAspect="1"/>
        </xdr:cNvPicPr>
      </xdr:nvPicPr>
      <xdr:blipFill rotWithShape="1">
        <a:blip xmlns:r="http://schemas.openxmlformats.org/officeDocument/2006/relationships" r:embed="rId1"/>
        <a:srcRect t="22870" b="26916"/>
        <a:stretch/>
      </xdr:blipFill>
      <xdr:spPr>
        <a:xfrm>
          <a:off x="331932" y="92364"/>
          <a:ext cx="4591554" cy="85436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60645</xdr:colOff>
      <xdr:row>0</xdr:row>
      <xdr:rowOff>118330</xdr:rowOff>
    </xdr:from>
    <xdr:to>
      <xdr:col>3</xdr:col>
      <xdr:colOff>1358900</xdr:colOff>
      <xdr:row>0</xdr:row>
      <xdr:rowOff>754382</xdr:rowOff>
    </xdr:to>
    <xdr:pic>
      <xdr:nvPicPr>
        <xdr:cNvPr id="3" name="Imagen 2">
          <a:extLst>
            <a:ext uri="{FF2B5EF4-FFF2-40B4-BE49-F238E27FC236}">
              <a16:creationId xmlns:a16="http://schemas.microsoft.com/office/drawing/2014/main" id="{00000000-0008-0000-0D00-000003000000}"/>
            </a:ext>
          </a:extLst>
        </xdr:cNvPr>
        <xdr:cNvPicPr>
          <a:picLocks noChangeAspect="1"/>
        </xdr:cNvPicPr>
      </xdr:nvPicPr>
      <xdr:blipFill rotWithShape="1">
        <a:blip xmlns:r="http://schemas.openxmlformats.org/officeDocument/2006/relationships" r:embed="rId1"/>
        <a:srcRect t="22870" b="26916"/>
        <a:stretch/>
      </xdr:blipFill>
      <xdr:spPr>
        <a:xfrm>
          <a:off x="251145" y="118330"/>
          <a:ext cx="3482655" cy="63605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347579</xdr:colOff>
      <xdr:row>0</xdr:row>
      <xdr:rowOff>13369</xdr:rowOff>
    </xdr:from>
    <xdr:to>
      <xdr:col>2</xdr:col>
      <xdr:colOff>3469286</xdr:colOff>
      <xdr:row>2</xdr:row>
      <xdr:rowOff>34474</xdr:rowOff>
    </xdr:to>
    <xdr:pic>
      <xdr:nvPicPr>
        <xdr:cNvPr id="2" name="Imagen 1">
          <a:extLst>
            <a:ext uri="{FF2B5EF4-FFF2-40B4-BE49-F238E27FC236}">
              <a16:creationId xmlns:a16="http://schemas.microsoft.com/office/drawing/2014/main" id="{00000000-0008-0000-0E00-000002000000}"/>
            </a:ext>
          </a:extLst>
        </xdr:cNvPr>
        <xdr:cNvPicPr>
          <a:picLocks noChangeAspect="1"/>
        </xdr:cNvPicPr>
      </xdr:nvPicPr>
      <xdr:blipFill rotWithShape="1">
        <a:blip xmlns:r="http://schemas.openxmlformats.org/officeDocument/2006/relationships" r:embed="rId1"/>
        <a:srcRect t="22870" b="26916"/>
        <a:stretch/>
      </xdr:blipFill>
      <xdr:spPr>
        <a:xfrm>
          <a:off x="442829" y="13369"/>
          <a:ext cx="3464607" cy="63070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Edward Arles Morales Serrano" id="{C56A6B85-8B85-4186-900F-F75AFE17FE5F}" userId="S::emoraless@invima.gov.co::4e44440b-b865-4216-ba44-d63ff9c886b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S18" dT="2022-07-27T12:44:22.57" personId="{C56A6B85-8B85-4186-900F-F75AFE17FE5F}" id="{8F7EA7D7-3029-468C-85C0-4BEB0D7E0E52}">
    <text>Ruta en ONEDRIVE</text>
  </threadedComment>
  <threadedComment ref="T18" dT="2022-07-27T12:44:22.57" personId="{C56A6B85-8B85-4186-900F-F75AFE17FE5F}" id="{03F8EA59-E68D-43E2-89D3-8D86789BB85D}">
    <text>Ruta en ONEDRIVE</text>
  </threadedComment>
</ThreadedComments>
</file>

<file path=xl/threadedComments/threadedComment2.xml><?xml version="1.0" encoding="utf-8"?>
<ThreadedComments xmlns="http://schemas.microsoft.com/office/spreadsheetml/2018/threadedcomments" xmlns:x="http://schemas.openxmlformats.org/spreadsheetml/2006/main">
  <threadedComment ref="R18" dT="2022-07-27T12:44:22.57" personId="{C56A6B85-8B85-4186-900F-F75AFE17FE5F}" id="{C59780DA-8BA9-40F6-ADC8-10058E523C25}">
    <text>Ruta en ONEDRIVE</text>
  </threadedComment>
</ThreadedComment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microsoft.com/office/2017/10/relationships/threadedComment" Target="../threadedComments/threadedComment2.xml"/><Relationship Id="rId4" Type="http://schemas.openxmlformats.org/officeDocument/2006/relationships/comments" Target="../comments7.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8.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9.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30"/>
  <sheetViews>
    <sheetView topLeftCell="A7" zoomScale="70" zoomScaleNormal="70" zoomScalePageLayoutView="70" workbookViewId="0">
      <selection activeCell="I16" sqref="I16:I19"/>
    </sheetView>
  </sheetViews>
  <sheetFormatPr baseColWidth="10" defaultColWidth="10.85546875" defaultRowHeight="15" x14ac:dyDescent="0.25"/>
  <cols>
    <col min="1" max="1" width="7" style="1" customWidth="1"/>
    <col min="2" max="2" width="16.28515625" style="1" customWidth="1"/>
    <col min="3" max="3" width="41.140625" style="1" customWidth="1"/>
    <col min="4" max="4" width="46" style="1" hidden="1" customWidth="1"/>
    <col min="5" max="5" width="22.85546875" style="1" customWidth="1"/>
    <col min="6" max="6" width="35.42578125" style="1" customWidth="1"/>
    <col min="7" max="7" width="19.140625" style="1" customWidth="1"/>
    <col min="8" max="8" width="31.28515625" style="1" customWidth="1"/>
    <col min="9" max="9" width="30.42578125" style="1" customWidth="1"/>
    <col min="10" max="16384" width="10.85546875" style="1"/>
  </cols>
  <sheetData>
    <row r="2" spans="1:9" x14ac:dyDescent="0.25">
      <c r="B2" s="272" t="s">
        <v>0</v>
      </c>
      <c r="C2" s="272"/>
      <c r="D2" s="272"/>
      <c r="E2" s="272"/>
      <c r="F2" s="272"/>
      <c r="G2" s="272"/>
      <c r="H2" s="272"/>
      <c r="I2" s="272"/>
    </row>
    <row r="3" spans="1:9" x14ac:dyDescent="0.25">
      <c r="B3" s="282" t="s">
        <v>1</v>
      </c>
      <c r="C3" s="282"/>
      <c r="D3" s="282"/>
      <c r="E3" s="282"/>
      <c r="F3" s="282"/>
      <c r="G3" s="282"/>
      <c r="H3" s="282"/>
      <c r="I3" s="282"/>
    </row>
    <row r="4" spans="1:9" x14ac:dyDescent="0.25">
      <c r="C4" s="2" t="s">
        <v>2</v>
      </c>
      <c r="D4" s="3" t="s">
        <v>3</v>
      </c>
    </row>
    <row r="5" spans="1:9" x14ac:dyDescent="0.25">
      <c r="C5" s="2" t="s">
        <v>4</v>
      </c>
      <c r="D5" s="3" t="s">
        <v>5</v>
      </c>
    </row>
    <row r="6" spans="1:9" x14ac:dyDescent="0.25">
      <c r="C6" s="4" t="s">
        <v>6</v>
      </c>
      <c r="D6" s="5" t="s">
        <v>7</v>
      </c>
    </row>
    <row r="7" spans="1:9" x14ac:dyDescent="0.25">
      <c r="C7" s="4" t="s">
        <v>8</v>
      </c>
      <c r="D7" s="5" t="s">
        <v>9</v>
      </c>
    </row>
    <row r="8" spans="1:9" x14ac:dyDescent="0.25">
      <c r="C8" s="4" t="s">
        <v>10</v>
      </c>
      <c r="D8" s="6">
        <v>41656</v>
      </c>
      <c r="E8" s="7"/>
    </row>
    <row r="9" spans="1:9" x14ac:dyDescent="0.25">
      <c r="C9" s="276" t="s">
        <v>11</v>
      </c>
      <c r="D9" s="5" t="s">
        <v>12</v>
      </c>
      <c r="F9" s="7"/>
      <c r="I9" s="7"/>
    </row>
    <row r="10" spans="1:9" x14ac:dyDescent="0.25">
      <c r="C10" s="276"/>
      <c r="D10" s="5" t="s">
        <v>13</v>
      </c>
    </row>
    <row r="12" spans="1:9" x14ac:dyDescent="0.25">
      <c r="A12" s="277" t="s">
        <v>14</v>
      </c>
      <c r="B12" s="278"/>
      <c r="C12" s="278"/>
      <c r="D12" s="278"/>
      <c r="E12" s="278"/>
      <c r="F12" s="278"/>
      <c r="G12" s="278"/>
      <c r="H12" s="278"/>
      <c r="I12" s="279"/>
    </row>
    <row r="13" spans="1:9" x14ac:dyDescent="0.25">
      <c r="A13" s="277" t="s">
        <v>15</v>
      </c>
      <c r="B13" s="278"/>
      <c r="C13" s="278"/>
      <c r="D13" s="278"/>
      <c r="E13" s="278"/>
      <c r="F13" s="278"/>
      <c r="G13" s="278"/>
      <c r="H13" s="278"/>
      <c r="I13" s="279"/>
    </row>
    <row r="14" spans="1:9" x14ac:dyDescent="0.25">
      <c r="A14" s="283"/>
      <c r="B14" s="284"/>
      <c r="C14" s="284"/>
      <c r="D14" s="284"/>
      <c r="E14" s="284"/>
      <c r="F14" s="284"/>
      <c r="G14" s="285"/>
      <c r="H14" s="274" t="s">
        <v>16</v>
      </c>
      <c r="I14" s="275"/>
    </row>
    <row r="15" spans="1:9" ht="28.5" x14ac:dyDescent="0.25">
      <c r="A15" s="19" t="s">
        <v>17</v>
      </c>
      <c r="B15" s="19" t="s">
        <v>18</v>
      </c>
      <c r="C15" s="8" t="s">
        <v>19</v>
      </c>
      <c r="D15" s="19" t="s">
        <v>20</v>
      </c>
      <c r="E15" s="19" t="s">
        <v>21</v>
      </c>
      <c r="F15" s="19" t="s">
        <v>22</v>
      </c>
      <c r="G15" s="43" t="s">
        <v>23</v>
      </c>
      <c r="H15" s="19" t="s">
        <v>24</v>
      </c>
      <c r="I15" s="19" t="s">
        <v>25</v>
      </c>
    </row>
    <row r="16" spans="1:9" ht="30" x14ac:dyDescent="0.25">
      <c r="A16" s="280" t="s">
        <v>26</v>
      </c>
      <c r="B16" s="281">
        <v>0.3</v>
      </c>
      <c r="C16" s="273" t="s">
        <v>27</v>
      </c>
      <c r="D16" s="9" t="s">
        <v>28</v>
      </c>
      <c r="E16" s="259">
        <v>4</v>
      </c>
      <c r="F16" s="259" t="s">
        <v>29</v>
      </c>
      <c r="G16" s="273" t="s">
        <v>30</v>
      </c>
      <c r="H16" s="259"/>
      <c r="I16" s="262"/>
    </row>
    <row r="17" spans="1:9" ht="56.25" customHeight="1" x14ac:dyDescent="0.25">
      <c r="A17" s="280"/>
      <c r="B17" s="280"/>
      <c r="C17" s="273"/>
      <c r="D17" s="10" t="s">
        <v>31</v>
      </c>
      <c r="E17" s="260"/>
      <c r="F17" s="260"/>
      <c r="G17" s="273"/>
      <c r="H17" s="260"/>
      <c r="I17" s="262"/>
    </row>
    <row r="18" spans="1:9" ht="25.5" customHeight="1" x14ac:dyDescent="0.25">
      <c r="A18" s="280"/>
      <c r="B18" s="280"/>
      <c r="C18" s="273"/>
      <c r="D18" s="10" t="s">
        <v>32</v>
      </c>
      <c r="E18" s="260"/>
      <c r="F18" s="260"/>
      <c r="G18" s="273"/>
      <c r="H18" s="260"/>
      <c r="I18" s="262"/>
    </row>
    <row r="19" spans="1:9" ht="49.5" customHeight="1" x14ac:dyDescent="0.25">
      <c r="A19" s="280"/>
      <c r="B19" s="280"/>
      <c r="C19" s="273"/>
      <c r="D19" s="10" t="s">
        <v>33</v>
      </c>
      <c r="E19" s="261"/>
      <c r="F19" s="261"/>
      <c r="G19" s="273"/>
      <c r="H19" s="261"/>
      <c r="I19" s="262"/>
    </row>
    <row r="20" spans="1:9" ht="82.5" customHeight="1" x14ac:dyDescent="0.25">
      <c r="A20" s="269" t="s">
        <v>34</v>
      </c>
      <c r="B20" s="266">
        <v>0.3</v>
      </c>
      <c r="C20" s="259" t="s">
        <v>35</v>
      </c>
      <c r="D20" s="10" t="s">
        <v>36</v>
      </c>
      <c r="E20" s="259">
        <v>20</v>
      </c>
      <c r="F20" s="259" t="s">
        <v>37</v>
      </c>
      <c r="G20" s="89" t="s">
        <v>38</v>
      </c>
      <c r="H20" s="259"/>
      <c r="I20" s="263"/>
    </row>
    <row r="21" spans="1:9" ht="68.25" customHeight="1" x14ac:dyDescent="0.25">
      <c r="A21" s="270"/>
      <c r="B21" s="267"/>
      <c r="C21" s="260"/>
      <c r="D21" s="10" t="s">
        <v>39</v>
      </c>
      <c r="E21" s="260"/>
      <c r="F21" s="260"/>
      <c r="G21" s="89" t="s">
        <v>40</v>
      </c>
      <c r="H21" s="260"/>
      <c r="I21" s="264"/>
    </row>
    <row r="22" spans="1:9" ht="66" customHeight="1" x14ac:dyDescent="0.25">
      <c r="A22" s="271"/>
      <c r="B22" s="268"/>
      <c r="C22" s="261"/>
      <c r="D22" s="10" t="s">
        <v>41</v>
      </c>
      <c r="E22" s="261"/>
      <c r="F22" s="261"/>
      <c r="G22" s="89" t="s">
        <v>42</v>
      </c>
      <c r="H22" s="261"/>
      <c r="I22" s="265"/>
    </row>
    <row r="23" spans="1:9" ht="97.5" customHeight="1" x14ac:dyDescent="0.25">
      <c r="A23" s="269" t="s">
        <v>43</v>
      </c>
      <c r="B23" s="266">
        <v>0.4</v>
      </c>
      <c r="C23" s="259" t="s">
        <v>44</v>
      </c>
      <c r="D23" s="10" t="s">
        <v>45</v>
      </c>
      <c r="E23" s="259">
        <v>15</v>
      </c>
      <c r="F23" s="259" t="s">
        <v>29</v>
      </c>
      <c r="G23" s="259" t="s">
        <v>42</v>
      </c>
      <c r="H23" s="259"/>
      <c r="I23" s="263"/>
    </row>
    <row r="24" spans="1:9" ht="55.5" customHeight="1" x14ac:dyDescent="0.25">
      <c r="A24" s="270"/>
      <c r="B24" s="267"/>
      <c r="C24" s="260"/>
      <c r="D24" s="10" t="s">
        <v>46</v>
      </c>
      <c r="E24" s="260"/>
      <c r="F24" s="260"/>
      <c r="G24" s="260"/>
      <c r="H24" s="260"/>
      <c r="I24" s="264"/>
    </row>
    <row r="25" spans="1:9" ht="55.5" customHeight="1" x14ac:dyDescent="0.25">
      <c r="A25" s="271"/>
      <c r="B25" s="268"/>
      <c r="C25" s="261"/>
      <c r="D25" s="10" t="s">
        <v>47</v>
      </c>
      <c r="E25" s="261"/>
      <c r="F25" s="261"/>
      <c r="G25" s="261"/>
      <c r="H25" s="261"/>
      <c r="I25" s="265"/>
    </row>
    <row r="26" spans="1:9" x14ac:dyDescent="0.25">
      <c r="A26" s="19" t="s">
        <v>48</v>
      </c>
      <c r="B26" s="11">
        <f>SUM(B16:B25)</f>
        <v>1</v>
      </c>
      <c r="C26" s="5"/>
      <c r="D26" s="5"/>
      <c r="E26" s="5"/>
      <c r="F26" s="10"/>
      <c r="G26" s="5"/>
      <c r="H26" s="5"/>
      <c r="I26" s="5"/>
    </row>
    <row r="27" spans="1:9" ht="4.5" customHeight="1" thickBot="1" x14ac:dyDescent="0.3">
      <c r="A27" s="12"/>
    </row>
    <row r="28" spans="1:9" ht="27" customHeight="1" x14ac:dyDescent="0.25">
      <c r="A28" s="12"/>
      <c r="C28" s="255"/>
      <c r="D28" s="256"/>
      <c r="E28" s="94"/>
      <c r="F28" s="256"/>
      <c r="G28" s="258"/>
      <c r="H28" s="21"/>
    </row>
    <row r="29" spans="1:9" ht="15.75" thickBot="1" x14ac:dyDescent="0.3">
      <c r="A29" s="12"/>
      <c r="C29" s="253" t="s">
        <v>49</v>
      </c>
      <c r="D29" s="254"/>
      <c r="E29" s="93"/>
      <c r="F29" s="254" t="s">
        <v>50</v>
      </c>
      <c r="G29" s="257"/>
      <c r="H29" s="22"/>
    </row>
    <row r="30" spans="1:9" x14ac:dyDescent="0.25">
      <c r="A30" s="12"/>
    </row>
  </sheetData>
  <mergeCells count="34">
    <mergeCell ref="B2:I2"/>
    <mergeCell ref="C20:C22"/>
    <mergeCell ref="B20:B22"/>
    <mergeCell ref="C16:C19"/>
    <mergeCell ref="H14:I14"/>
    <mergeCell ref="H16:H19"/>
    <mergeCell ref="C9:C10"/>
    <mergeCell ref="A12:I12"/>
    <mergeCell ref="A13:I13"/>
    <mergeCell ref="A16:A19"/>
    <mergeCell ref="B16:B19"/>
    <mergeCell ref="F16:F19"/>
    <mergeCell ref="G16:G19"/>
    <mergeCell ref="B3:I3"/>
    <mergeCell ref="A14:G14"/>
    <mergeCell ref="A20:A22"/>
    <mergeCell ref="B23:B25"/>
    <mergeCell ref="A23:A25"/>
    <mergeCell ref="C23:C25"/>
    <mergeCell ref="F20:F22"/>
    <mergeCell ref="F23:F25"/>
    <mergeCell ref="E16:E19"/>
    <mergeCell ref="E20:E22"/>
    <mergeCell ref="E23:E25"/>
    <mergeCell ref="G23:G25"/>
    <mergeCell ref="I16:I19"/>
    <mergeCell ref="H20:H22"/>
    <mergeCell ref="I20:I22"/>
    <mergeCell ref="I23:I25"/>
    <mergeCell ref="C29:D29"/>
    <mergeCell ref="C28:D28"/>
    <mergeCell ref="F29:G29"/>
    <mergeCell ref="F28:G28"/>
    <mergeCell ref="H23:H2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W28"/>
  <sheetViews>
    <sheetView view="pageBreakPreview" topLeftCell="A18" zoomScale="40" zoomScaleNormal="50" zoomScaleSheetLayoutView="40" zoomScalePageLayoutView="50" workbookViewId="0">
      <selection activeCell="D24" sqref="D24:E24"/>
    </sheetView>
  </sheetViews>
  <sheetFormatPr baseColWidth="10" defaultColWidth="10.85546875" defaultRowHeight="18.75" x14ac:dyDescent="0.3"/>
  <cols>
    <col min="1" max="1" width="4.28515625" style="133" customWidth="1"/>
    <col min="2" max="2" width="13" style="162" bestFit="1" customWidth="1"/>
    <col min="3" max="3" width="41.42578125" style="133" customWidth="1"/>
    <col min="4" max="4" width="41.7109375" style="133" customWidth="1"/>
    <col min="5" max="5" width="28.85546875" style="133" customWidth="1"/>
    <col min="6" max="6" width="29.7109375" style="133" customWidth="1"/>
    <col min="7" max="7" width="55.5703125" style="133" customWidth="1"/>
    <col min="8" max="8" width="32" style="133" customWidth="1"/>
    <col min="9" max="9" width="36" style="133" customWidth="1"/>
    <col min="10" max="11" width="32.85546875" style="133" customWidth="1"/>
    <col min="12" max="12" width="74.85546875" style="133" customWidth="1"/>
    <col min="13" max="13" width="27.42578125" style="133" customWidth="1"/>
    <col min="14" max="16" width="26.5703125" style="133" customWidth="1"/>
    <col min="17" max="17" width="26.5703125" style="163" customWidth="1"/>
    <col min="18" max="19" width="36.42578125" style="133" customWidth="1"/>
    <col min="20" max="20" width="50.7109375" style="133" customWidth="1"/>
    <col min="21" max="21" width="3.7109375" style="133" customWidth="1"/>
    <col min="22" max="16384" width="10.85546875" style="133"/>
  </cols>
  <sheetData>
    <row r="1" spans="1:23" ht="132" customHeight="1" thickBot="1" x14ac:dyDescent="0.5">
      <c r="A1" s="128"/>
      <c r="B1" s="129"/>
      <c r="C1" s="130"/>
      <c r="D1" s="130"/>
      <c r="E1" s="130"/>
      <c r="F1" s="449"/>
      <c r="G1" s="131"/>
      <c r="H1" s="451"/>
      <c r="I1" s="130"/>
      <c r="J1" s="130"/>
      <c r="K1" s="130"/>
      <c r="L1" s="240">
        <f>20%*M1</f>
        <v>8.8524590163934436E-2</v>
      </c>
      <c r="M1" s="231">
        <f>+Q1</f>
        <v>0.44262295081967212</v>
      </c>
      <c r="N1" s="232">
        <v>1</v>
      </c>
      <c r="O1" s="233">
        <f>1/183</f>
        <v>5.4644808743169399E-3</v>
      </c>
      <c r="P1" s="234">
        <v>81</v>
      </c>
      <c r="Q1" s="235">
        <f>+O1*81</f>
        <v>0.44262295081967212</v>
      </c>
      <c r="R1" s="236"/>
      <c r="S1" s="237">
        <f>183-P1</f>
        <v>102</v>
      </c>
      <c r="T1" s="130"/>
      <c r="U1" s="239">
        <f>1-Q1</f>
        <v>0.55737704918032782</v>
      </c>
      <c r="V1" s="128"/>
      <c r="W1" s="128"/>
    </row>
    <row r="2" spans="1:23" ht="7.5" hidden="1" customHeight="1" x14ac:dyDescent="0.25">
      <c r="A2" s="128"/>
      <c r="B2" s="129"/>
      <c r="C2" s="130"/>
      <c r="D2" s="130"/>
      <c r="E2" s="130"/>
      <c r="F2" s="450"/>
      <c r="G2" s="134"/>
      <c r="H2" s="451"/>
      <c r="I2" s="130"/>
      <c r="J2" s="130"/>
      <c r="K2" s="130"/>
      <c r="L2" s="130"/>
      <c r="M2" s="130"/>
      <c r="N2" s="130"/>
      <c r="O2" s="130"/>
      <c r="P2" s="130"/>
      <c r="Q2" s="132"/>
      <c r="R2" s="130"/>
      <c r="S2" s="130"/>
      <c r="T2" s="130"/>
      <c r="U2" s="128"/>
      <c r="V2" s="128"/>
      <c r="W2" s="128"/>
    </row>
    <row r="3" spans="1:23" ht="27" hidden="1" thickBot="1" x14ac:dyDescent="0.3">
      <c r="A3" s="128"/>
      <c r="B3" s="129"/>
      <c r="C3" s="130"/>
      <c r="D3" s="130"/>
      <c r="E3" s="130"/>
      <c r="F3" s="130"/>
      <c r="G3" s="130"/>
      <c r="H3" s="130"/>
      <c r="I3" s="130"/>
      <c r="J3" s="130"/>
      <c r="K3" s="130"/>
      <c r="L3" s="130"/>
      <c r="M3" s="130"/>
      <c r="N3" s="130"/>
      <c r="O3" s="130"/>
      <c r="P3" s="130"/>
      <c r="Q3" s="132"/>
      <c r="R3" s="130"/>
      <c r="S3" s="130"/>
      <c r="T3" s="130"/>
      <c r="U3" s="128"/>
      <c r="V3" s="128"/>
      <c r="W3" s="128"/>
    </row>
    <row r="4" spans="1:23" ht="64.5" customHeight="1" thickBot="1" x14ac:dyDescent="0.3">
      <c r="A4" s="128"/>
      <c r="B4" s="452" t="s">
        <v>176</v>
      </c>
      <c r="C4" s="453"/>
      <c r="D4" s="453"/>
      <c r="E4" s="453"/>
      <c r="F4" s="453"/>
      <c r="G4" s="453"/>
      <c r="H4" s="453"/>
      <c r="I4" s="453"/>
      <c r="J4" s="453"/>
      <c r="K4" s="453"/>
      <c r="L4" s="453"/>
      <c r="M4" s="453"/>
      <c r="N4" s="453"/>
      <c r="O4" s="453"/>
      <c r="P4" s="453"/>
      <c r="Q4" s="453"/>
      <c r="R4" s="453"/>
      <c r="S4" s="454"/>
      <c r="T4" s="245"/>
      <c r="U4" s="128"/>
      <c r="V4" s="128"/>
      <c r="W4" s="128"/>
    </row>
    <row r="5" spans="1:23" ht="35.25" customHeight="1" thickBot="1" x14ac:dyDescent="0.3">
      <c r="A5" s="128"/>
      <c r="B5" s="455" t="s">
        <v>177</v>
      </c>
      <c r="C5" s="456"/>
      <c r="D5" s="456"/>
      <c r="E5" s="456"/>
      <c r="F5" s="456"/>
      <c r="G5" s="456"/>
      <c r="H5" s="457"/>
      <c r="I5" s="135"/>
      <c r="J5" s="135"/>
      <c r="K5" s="456"/>
      <c r="L5" s="456"/>
      <c r="M5" s="456"/>
      <c r="N5" s="456"/>
      <c r="O5" s="457"/>
      <c r="P5" s="455" t="s">
        <v>178</v>
      </c>
      <c r="Q5" s="458"/>
      <c r="R5" s="458"/>
      <c r="S5" s="459"/>
      <c r="T5" s="246"/>
      <c r="U5" s="128"/>
      <c r="V5" s="128"/>
      <c r="W5" s="128"/>
    </row>
    <row r="6" spans="1:23" s="136" customFormat="1" ht="56.25" customHeight="1" thickBot="1" x14ac:dyDescent="0.5">
      <c r="A6" s="128"/>
      <c r="B6" s="444" t="s">
        <v>17</v>
      </c>
      <c r="C6" s="445" t="s">
        <v>179</v>
      </c>
      <c r="D6" s="436" t="s">
        <v>180</v>
      </c>
      <c r="E6" s="436" t="s">
        <v>181</v>
      </c>
      <c r="F6" s="436" t="s">
        <v>182</v>
      </c>
      <c r="G6" s="436" t="s">
        <v>61</v>
      </c>
      <c r="H6" s="398" t="s">
        <v>183</v>
      </c>
      <c r="I6" s="399"/>
      <c r="J6" s="433" t="s">
        <v>184</v>
      </c>
      <c r="K6" s="434"/>
      <c r="L6" s="434"/>
      <c r="M6" s="434"/>
      <c r="N6" s="434"/>
      <c r="O6" s="435"/>
      <c r="P6" s="436" t="s">
        <v>185</v>
      </c>
      <c r="Q6" s="437" t="s">
        <v>186</v>
      </c>
      <c r="R6" s="436" t="s">
        <v>79</v>
      </c>
      <c r="S6" s="436"/>
      <c r="T6" s="247"/>
      <c r="U6" s="128"/>
      <c r="V6" s="128"/>
      <c r="W6" s="128"/>
    </row>
    <row r="7" spans="1:23" s="139" customFormat="1" ht="129" customHeight="1" thickBot="1" x14ac:dyDescent="0.5">
      <c r="A7" s="128"/>
      <c r="B7" s="444"/>
      <c r="C7" s="446"/>
      <c r="D7" s="436"/>
      <c r="E7" s="436"/>
      <c r="F7" s="436"/>
      <c r="G7" s="436"/>
      <c r="H7" s="189" t="s">
        <v>187</v>
      </c>
      <c r="I7" s="190" t="s">
        <v>188</v>
      </c>
      <c r="J7" s="137" t="s">
        <v>189</v>
      </c>
      <c r="K7" s="137" t="s">
        <v>190</v>
      </c>
      <c r="L7" s="137" t="s">
        <v>191</v>
      </c>
      <c r="M7" s="191" t="s">
        <v>192</v>
      </c>
      <c r="N7" s="137" t="s">
        <v>193</v>
      </c>
      <c r="O7" s="137" t="s">
        <v>194</v>
      </c>
      <c r="P7" s="436"/>
      <c r="Q7" s="437"/>
      <c r="R7" s="138" t="s">
        <v>195</v>
      </c>
      <c r="S7" s="138" t="s">
        <v>120</v>
      </c>
      <c r="T7" s="248" t="s">
        <v>338</v>
      </c>
      <c r="U7" s="128"/>
      <c r="V7" s="128"/>
      <c r="W7" s="128"/>
    </row>
    <row r="8" spans="1:23" s="175" customFormat="1" ht="119.25" customHeight="1" x14ac:dyDescent="0.25">
      <c r="A8" s="174"/>
      <c r="B8" s="438">
        <v>1</v>
      </c>
      <c r="C8" s="432" t="s">
        <v>196</v>
      </c>
      <c r="D8" s="440" t="s">
        <v>197</v>
      </c>
      <c r="E8" s="430">
        <v>1</v>
      </c>
      <c r="F8" s="443" t="s">
        <v>198</v>
      </c>
      <c r="G8" s="176" t="s">
        <v>199</v>
      </c>
      <c r="H8" s="428">
        <v>0.4</v>
      </c>
      <c r="I8" s="195">
        <v>0.51</v>
      </c>
      <c r="J8" s="429">
        <v>0.4</v>
      </c>
      <c r="K8" s="428">
        <f>(AVERAGE(I8:I12)*H8)/H8</f>
        <v>0.45557411193457714</v>
      </c>
      <c r="L8" s="200"/>
      <c r="M8" s="238">
        <f>100%-I8</f>
        <v>0.49</v>
      </c>
      <c r="N8" s="430">
        <v>0.6</v>
      </c>
      <c r="O8" s="416">
        <f>IFERROR((AVERAGE(M8:M12)*H8)/H8,0)</f>
        <v>0.5444258880654228</v>
      </c>
      <c r="P8" s="417">
        <f>IF(SUM(K8,O8)&gt;100%,"NO PERMITIDO",SUM(K8,O8))</f>
        <v>1</v>
      </c>
      <c r="Q8" s="447">
        <f>H8*P8/100%</f>
        <v>0.4</v>
      </c>
      <c r="R8" s="249" t="s">
        <v>341</v>
      </c>
      <c r="S8" s="249" t="s">
        <v>324</v>
      </c>
      <c r="T8" s="250" t="s">
        <v>339</v>
      </c>
      <c r="U8" s="174"/>
      <c r="V8" s="174"/>
      <c r="W8" s="174"/>
    </row>
    <row r="9" spans="1:23" s="175" customFormat="1" ht="119.25" customHeight="1" x14ac:dyDescent="0.25">
      <c r="A9" s="174"/>
      <c r="B9" s="421"/>
      <c r="C9" s="423"/>
      <c r="D9" s="441"/>
      <c r="E9" s="431"/>
      <c r="F9" s="423"/>
      <c r="G9" s="177" t="s">
        <v>200</v>
      </c>
      <c r="H9" s="423"/>
      <c r="I9" s="195">
        <v>0.35384615384615387</v>
      </c>
      <c r="J9" s="426"/>
      <c r="K9" s="423"/>
      <c r="L9" s="199"/>
      <c r="M9" s="238">
        <f t="shared" ref="M9:M18" si="0">100%-I9</f>
        <v>0.64615384615384608</v>
      </c>
      <c r="N9" s="431"/>
      <c r="O9" s="414"/>
      <c r="P9" s="418"/>
      <c r="Q9" s="448"/>
      <c r="R9" s="177" t="s">
        <v>342</v>
      </c>
      <c r="S9" s="177" t="s">
        <v>325</v>
      </c>
      <c r="T9" s="250">
        <v>469</v>
      </c>
      <c r="U9" s="174"/>
      <c r="V9" s="174"/>
      <c r="W9" s="174"/>
    </row>
    <row r="10" spans="1:23" s="175" customFormat="1" ht="119.25" customHeight="1" x14ac:dyDescent="0.25">
      <c r="A10" s="174"/>
      <c r="B10" s="421"/>
      <c r="C10" s="423"/>
      <c r="D10" s="441"/>
      <c r="E10" s="431"/>
      <c r="F10" s="423"/>
      <c r="G10" s="177" t="s">
        <v>201</v>
      </c>
      <c r="H10" s="423"/>
      <c r="I10" s="196">
        <v>0.35535714285714287</v>
      </c>
      <c r="J10" s="426"/>
      <c r="K10" s="423"/>
      <c r="L10" s="199"/>
      <c r="M10" s="238">
        <f t="shared" si="0"/>
        <v>0.64464285714285707</v>
      </c>
      <c r="N10" s="431"/>
      <c r="O10" s="414"/>
      <c r="P10" s="418"/>
      <c r="Q10" s="448"/>
      <c r="R10" s="177" t="s">
        <v>343</v>
      </c>
      <c r="S10" s="177" t="s">
        <v>326</v>
      </c>
      <c r="T10" s="250">
        <v>450</v>
      </c>
      <c r="U10" s="174"/>
      <c r="V10" s="174"/>
      <c r="W10" s="174"/>
    </row>
    <row r="11" spans="1:23" s="175" customFormat="1" ht="119.25" customHeight="1" x14ac:dyDescent="0.25">
      <c r="A11" s="174"/>
      <c r="B11" s="421"/>
      <c r="C11" s="423"/>
      <c r="D11" s="441"/>
      <c r="E11" s="431"/>
      <c r="F11" s="423"/>
      <c r="G11" s="177" t="s">
        <v>202</v>
      </c>
      <c r="H11" s="423"/>
      <c r="I11" s="196">
        <v>0.42692307692307691</v>
      </c>
      <c r="J11" s="426"/>
      <c r="K11" s="423"/>
      <c r="L11" s="199"/>
      <c r="M11" s="238">
        <f t="shared" si="0"/>
        <v>0.57307692307692304</v>
      </c>
      <c r="N11" s="431"/>
      <c r="O11" s="414"/>
      <c r="P11" s="418"/>
      <c r="Q11" s="448"/>
      <c r="R11" s="177" t="s">
        <v>344</v>
      </c>
      <c r="S11" s="177" t="s">
        <v>327</v>
      </c>
      <c r="T11" s="250">
        <v>491</v>
      </c>
      <c r="U11" s="174"/>
      <c r="V11" s="174"/>
      <c r="W11" s="174"/>
    </row>
    <row r="12" spans="1:23" s="175" customFormat="1" ht="119.25" customHeight="1" thickBot="1" x14ac:dyDescent="0.3">
      <c r="A12" s="174"/>
      <c r="B12" s="439"/>
      <c r="C12" s="424"/>
      <c r="D12" s="442"/>
      <c r="E12" s="416"/>
      <c r="F12" s="423"/>
      <c r="G12" s="177" t="s">
        <v>203</v>
      </c>
      <c r="H12" s="424"/>
      <c r="I12" s="196">
        <v>0.63174418604651161</v>
      </c>
      <c r="J12" s="426"/>
      <c r="K12" s="424"/>
      <c r="L12" s="199"/>
      <c r="M12" s="238">
        <f t="shared" si="0"/>
        <v>0.36825581395348839</v>
      </c>
      <c r="N12" s="416"/>
      <c r="O12" s="414"/>
      <c r="P12" s="418"/>
      <c r="Q12" s="448"/>
      <c r="R12" s="177" t="s">
        <v>345</v>
      </c>
      <c r="S12" s="177" t="s">
        <v>328</v>
      </c>
      <c r="T12" s="250" t="s">
        <v>356</v>
      </c>
      <c r="U12" s="174"/>
      <c r="V12" s="174"/>
      <c r="W12" s="174"/>
    </row>
    <row r="13" spans="1:23" ht="252.75" customHeight="1" x14ac:dyDescent="0.25">
      <c r="A13" s="128"/>
      <c r="B13" s="420">
        <v>2</v>
      </c>
      <c r="C13" s="422" t="s">
        <v>196</v>
      </c>
      <c r="D13" s="432" t="s">
        <v>204</v>
      </c>
      <c r="E13" s="412">
        <v>1</v>
      </c>
      <c r="F13" s="425" t="s">
        <v>198</v>
      </c>
      <c r="G13" s="177" t="s">
        <v>205</v>
      </c>
      <c r="H13" s="412">
        <v>0.3</v>
      </c>
      <c r="I13" s="196">
        <v>0.66</v>
      </c>
      <c r="J13" s="427">
        <v>0.4</v>
      </c>
      <c r="K13" s="412">
        <f>(AVERAGE(I13:I15)*H13)/H13</f>
        <v>0.57333333333333336</v>
      </c>
      <c r="L13" s="201"/>
      <c r="M13" s="238">
        <f t="shared" si="0"/>
        <v>0.33999999999999997</v>
      </c>
      <c r="N13" s="412">
        <v>0.6</v>
      </c>
      <c r="O13" s="414">
        <f>IFERROR((AVERAGE(M13:M15)*H13)/H13,0)</f>
        <v>0.42666666666666658</v>
      </c>
      <c r="P13" s="415">
        <f>IF(SUM(K13,O13)&gt;100%,"NO PERMITIDO",SUM(K13,O13))</f>
        <v>1</v>
      </c>
      <c r="Q13" s="419">
        <f>H13*P13/100%</f>
        <v>0.3</v>
      </c>
      <c r="R13" s="177" t="s">
        <v>346</v>
      </c>
      <c r="S13" s="177" t="s">
        <v>329</v>
      </c>
      <c r="T13" s="250" t="s">
        <v>355</v>
      </c>
      <c r="U13" s="128"/>
      <c r="V13" s="128"/>
      <c r="W13" s="128"/>
    </row>
    <row r="14" spans="1:23" ht="228" customHeight="1" x14ac:dyDescent="0.25">
      <c r="A14" s="128"/>
      <c r="B14" s="421"/>
      <c r="C14" s="423"/>
      <c r="D14" s="423"/>
      <c r="E14" s="413"/>
      <c r="F14" s="426"/>
      <c r="G14" s="177" t="s">
        <v>206</v>
      </c>
      <c r="H14" s="413"/>
      <c r="I14" s="196">
        <v>0.5</v>
      </c>
      <c r="J14" s="426"/>
      <c r="K14" s="413"/>
      <c r="L14" s="201"/>
      <c r="M14" s="238">
        <f t="shared" si="0"/>
        <v>0.5</v>
      </c>
      <c r="N14" s="413"/>
      <c r="O14" s="414"/>
      <c r="P14" s="415"/>
      <c r="Q14" s="419"/>
      <c r="R14" s="177" t="s">
        <v>336</v>
      </c>
      <c r="S14" s="177" t="s">
        <v>333</v>
      </c>
      <c r="T14" s="250" t="s">
        <v>340</v>
      </c>
      <c r="U14" s="128"/>
      <c r="V14" s="128"/>
      <c r="W14" s="128"/>
    </row>
    <row r="15" spans="1:23" ht="228" customHeight="1" x14ac:dyDescent="0.25">
      <c r="A15" s="128"/>
      <c r="B15" s="421"/>
      <c r="C15" s="424"/>
      <c r="D15" s="423"/>
      <c r="E15" s="413"/>
      <c r="F15" s="426"/>
      <c r="G15" s="177" t="s">
        <v>306</v>
      </c>
      <c r="H15" s="413"/>
      <c r="I15" s="196">
        <v>0.56000000000000005</v>
      </c>
      <c r="J15" s="426"/>
      <c r="K15" s="413"/>
      <c r="L15" s="201"/>
      <c r="M15" s="238">
        <f t="shared" si="0"/>
        <v>0.43999999999999995</v>
      </c>
      <c r="N15" s="413"/>
      <c r="O15" s="414"/>
      <c r="P15" s="415"/>
      <c r="Q15" s="419"/>
      <c r="R15" s="177" t="s">
        <v>347</v>
      </c>
      <c r="S15" s="177" t="s">
        <v>330</v>
      </c>
      <c r="T15" s="250" t="s">
        <v>353</v>
      </c>
      <c r="U15" s="128"/>
      <c r="V15" s="128"/>
      <c r="W15" s="128"/>
    </row>
    <row r="16" spans="1:23" ht="159.75" customHeight="1" x14ac:dyDescent="0.25">
      <c r="A16" s="128"/>
      <c r="B16" s="420">
        <v>3</v>
      </c>
      <c r="C16" s="422" t="s">
        <v>196</v>
      </c>
      <c r="D16" s="422" t="s">
        <v>208</v>
      </c>
      <c r="E16" s="412">
        <v>1</v>
      </c>
      <c r="F16" s="425" t="s">
        <v>198</v>
      </c>
      <c r="G16" s="176" t="s">
        <v>209</v>
      </c>
      <c r="H16" s="412">
        <v>0.3</v>
      </c>
      <c r="I16" s="196">
        <v>0.63</v>
      </c>
      <c r="J16" s="427">
        <v>0.4</v>
      </c>
      <c r="K16" s="412">
        <f>(AVERAGE(I16:I18)*H16)/H16</f>
        <v>0.48666666666666664</v>
      </c>
      <c r="L16" s="201"/>
      <c r="M16" s="238">
        <f t="shared" si="0"/>
        <v>0.37</v>
      </c>
      <c r="N16" s="412">
        <v>0.6</v>
      </c>
      <c r="O16" s="414">
        <f>IFERROR((AVERAGE(M16:M18)*H16)/H16,0)</f>
        <v>0.51333333333333331</v>
      </c>
      <c r="P16" s="415">
        <f>IF(SUM(K16,O16)&gt;100%,"NO PERMITIDO",SUM(K16,O16))</f>
        <v>1</v>
      </c>
      <c r="Q16" s="419">
        <f>H16*P16/100%</f>
        <v>0.3</v>
      </c>
      <c r="R16" s="177" t="s">
        <v>348</v>
      </c>
      <c r="S16" s="177" t="s">
        <v>331</v>
      </c>
      <c r="T16" s="250" t="s">
        <v>354</v>
      </c>
      <c r="U16" s="128"/>
      <c r="V16" s="128"/>
      <c r="W16" s="128"/>
    </row>
    <row r="17" spans="1:23" ht="159.75" customHeight="1" x14ac:dyDescent="0.25">
      <c r="A17" s="128"/>
      <c r="B17" s="421"/>
      <c r="C17" s="423"/>
      <c r="D17" s="423"/>
      <c r="E17" s="413"/>
      <c r="F17" s="426"/>
      <c r="G17" s="177" t="s">
        <v>210</v>
      </c>
      <c r="H17" s="413"/>
      <c r="I17" s="196">
        <v>0.33</v>
      </c>
      <c r="J17" s="426"/>
      <c r="K17" s="413"/>
      <c r="L17" s="201"/>
      <c r="M17" s="238">
        <f t="shared" si="0"/>
        <v>0.66999999999999993</v>
      </c>
      <c r="N17" s="413"/>
      <c r="O17" s="414"/>
      <c r="P17" s="415"/>
      <c r="Q17" s="419"/>
      <c r="R17" s="177" t="s">
        <v>349</v>
      </c>
      <c r="S17" s="177" t="s">
        <v>332</v>
      </c>
      <c r="T17" s="250">
        <v>15</v>
      </c>
      <c r="U17" s="128"/>
      <c r="V17" s="128"/>
      <c r="W17" s="128"/>
    </row>
    <row r="18" spans="1:23" ht="409.5" customHeight="1" thickBot="1" x14ac:dyDescent="0.3">
      <c r="A18" s="128"/>
      <c r="B18" s="421"/>
      <c r="C18" s="424"/>
      <c r="D18" s="424"/>
      <c r="E18" s="413"/>
      <c r="F18" s="426"/>
      <c r="G18" s="177" t="s">
        <v>211</v>
      </c>
      <c r="H18" s="413"/>
      <c r="I18" s="196">
        <v>0.5</v>
      </c>
      <c r="J18" s="426"/>
      <c r="K18" s="413"/>
      <c r="L18" s="186"/>
      <c r="M18" s="238">
        <f t="shared" si="0"/>
        <v>0.5</v>
      </c>
      <c r="N18" s="413"/>
      <c r="O18" s="414"/>
      <c r="P18" s="415"/>
      <c r="Q18" s="419"/>
      <c r="R18" s="177" t="s">
        <v>334</v>
      </c>
      <c r="S18" s="177" t="s">
        <v>308</v>
      </c>
      <c r="T18" s="250" t="s">
        <v>351</v>
      </c>
      <c r="U18" s="128"/>
      <c r="V18" s="128"/>
      <c r="W18" s="128"/>
    </row>
    <row r="19" spans="1:23" ht="27" customHeight="1" thickBot="1" x14ac:dyDescent="0.3">
      <c r="A19" s="128"/>
      <c r="B19" s="406" t="s">
        <v>48</v>
      </c>
      <c r="C19" s="407"/>
      <c r="D19" s="407"/>
      <c r="E19" s="407"/>
      <c r="F19" s="407"/>
      <c r="G19" s="408"/>
      <c r="H19" s="140">
        <f>IF(SUM(H8:H18)&gt;100%,"supera el 100%",SUM(H8:H18))</f>
        <v>1</v>
      </c>
      <c r="I19" s="141"/>
      <c r="J19" s="141"/>
      <c r="K19" s="202">
        <f>AVERAGE(K8:K18)</f>
        <v>0.50519137064485908</v>
      </c>
      <c r="L19" s="141"/>
      <c r="M19" s="141"/>
      <c r="N19" s="142"/>
      <c r="O19" s="143">
        <f>AVERAGE(O8:O18)</f>
        <v>0.49480862935514097</v>
      </c>
      <c r="P19" s="142"/>
      <c r="Q19" s="230">
        <f>SUM(Q8:Q18)</f>
        <v>1</v>
      </c>
      <c r="R19" s="251">
        <v>0</v>
      </c>
      <c r="S19" s="251">
        <v>0</v>
      </c>
      <c r="T19" s="251"/>
      <c r="U19" s="128"/>
      <c r="V19" s="128"/>
      <c r="W19" s="128"/>
    </row>
    <row r="20" spans="1:23" ht="27" customHeight="1" x14ac:dyDescent="0.3">
      <c r="A20" s="128"/>
      <c r="B20" s="409" t="s">
        <v>212</v>
      </c>
      <c r="C20" s="410"/>
      <c r="D20" s="410"/>
      <c r="E20" s="410"/>
      <c r="F20" s="410"/>
      <c r="G20" s="410"/>
      <c r="H20" s="410"/>
      <c r="I20" s="410"/>
      <c r="J20" s="410"/>
      <c r="K20" s="410"/>
      <c r="L20" s="410"/>
      <c r="M20" s="410"/>
      <c r="N20" s="410"/>
      <c r="O20" s="410"/>
      <c r="P20" s="411"/>
      <c r="Q20" s="183"/>
      <c r="R20" s="184"/>
      <c r="S20" s="184"/>
      <c r="T20" s="184"/>
      <c r="U20" s="128"/>
      <c r="V20" s="128"/>
      <c r="W20" s="128"/>
    </row>
    <row r="21" spans="1:23" ht="305.25" customHeight="1" thickBot="1" x14ac:dyDescent="0.3">
      <c r="A21" s="128"/>
      <c r="B21" s="179">
        <v>1</v>
      </c>
      <c r="C21" s="178" t="s">
        <v>196</v>
      </c>
      <c r="D21" s="178" t="s">
        <v>213</v>
      </c>
      <c r="E21" s="172">
        <v>1</v>
      </c>
      <c r="F21" s="173" t="s">
        <v>214</v>
      </c>
      <c r="G21" s="180" t="s">
        <v>215</v>
      </c>
      <c r="H21" s="172">
        <v>0.05</v>
      </c>
      <c r="I21" s="196">
        <v>0.5</v>
      </c>
      <c r="J21" s="185">
        <v>0.2</v>
      </c>
      <c r="K21" s="203">
        <f>(AVERAGE(I21)*H21)</f>
        <v>2.5000000000000001E-2</v>
      </c>
      <c r="L21" s="172"/>
      <c r="M21" s="238">
        <f>100%-I21</f>
        <v>0.5</v>
      </c>
      <c r="N21" s="172">
        <v>0.8</v>
      </c>
      <c r="O21" s="185">
        <f>IFERROR((AVERAGE(M21)*H21),0)</f>
        <v>2.5000000000000001E-2</v>
      </c>
      <c r="P21" s="187">
        <f>IF(SUM(K21,O21)&gt;100%,"NO PERMITIDO",SUM(K21,O21))</f>
        <v>0.05</v>
      </c>
      <c r="Q21" s="194">
        <f>+O21+K21</f>
        <v>0.05</v>
      </c>
      <c r="R21" s="177" t="s">
        <v>350</v>
      </c>
      <c r="S21" s="199" t="s">
        <v>307</v>
      </c>
      <c r="T21" s="250" t="s">
        <v>352</v>
      </c>
      <c r="U21" s="128"/>
      <c r="V21" s="128"/>
      <c r="W21" s="128"/>
    </row>
    <row r="22" spans="1:23" ht="27" thickBot="1" x14ac:dyDescent="0.35">
      <c r="A22" s="128"/>
      <c r="B22" s="406" t="s">
        <v>48</v>
      </c>
      <c r="C22" s="407"/>
      <c r="D22" s="407"/>
      <c r="E22" s="407"/>
      <c r="F22" s="407"/>
      <c r="G22" s="407"/>
      <c r="H22" s="142">
        <f>SUM(H19,H21)</f>
        <v>1.05</v>
      </c>
      <c r="I22" s="141"/>
      <c r="J22" s="192"/>
      <c r="K22" s="204">
        <f>SUM(K19,K21)</f>
        <v>0.53019137064485911</v>
      </c>
      <c r="L22" s="141"/>
      <c r="M22" s="141"/>
      <c r="N22" s="193"/>
      <c r="O22" s="142">
        <f>SUM(O19,O21)</f>
        <v>0.51980862935514094</v>
      </c>
      <c r="P22" s="193"/>
      <c r="Q22" s="142">
        <f>SUM(Q19,Q21)</f>
        <v>1.05</v>
      </c>
      <c r="R22" s="184"/>
      <c r="S22" s="184"/>
      <c r="T22" s="209">
        <f>+'OAP-DIROS'!V22</f>
        <v>0</v>
      </c>
      <c r="U22" s="128"/>
      <c r="V22" s="128"/>
      <c r="W22" s="128"/>
    </row>
    <row r="23" spans="1:23" ht="29.25" customHeight="1" thickBot="1" x14ac:dyDescent="0.3">
      <c r="A23" s="128"/>
      <c r="B23" s="144"/>
      <c r="C23" s="145"/>
      <c r="D23" s="146"/>
      <c r="E23" s="146"/>
      <c r="F23" s="145"/>
      <c r="G23" s="145"/>
      <c r="H23" s="146"/>
      <c r="I23" s="146"/>
      <c r="J23" s="146"/>
      <c r="K23" s="146"/>
      <c r="L23" s="146"/>
      <c r="M23" s="146"/>
      <c r="N23" s="146"/>
      <c r="O23" s="146"/>
      <c r="P23" s="146"/>
      <c r="Q23" s="147"/>
      <c r="R23" s="146"/>
      <c r="S23" s="148"/>
      <c r="T23" s="148"/>
      <c r="U23" s="128"/>
      <c r="V23" s="128"/>
      <c r="W23" s="128"/>
    </row>
    <row r="24" spans="1:23" ht="48.75" customHeight="1" x14ac:dyDescent="0.4">
      <c r="A24" s="128"/>
      <c r="B24" s="144"/>
      <c r="C24" s="149" t="s">
        <v>216</v>
      </c>
      <c r="D24" s="394">
        <v>44928</v>
      </c>
      <c r="E24" s="394"/>
      <c r="F24" s="146"/>
      <c r="G24" s="391" t="s">
        <v>357</v>
      </c>
      <c r="H24" s="392"/>
      <c r="I24" s="392"/>
      <c r="J24" s="393"/>
      <c r="K24" s="150"/>
      <c r="L24" s="400" t="s">
        <v>337</v>
      </c>
      <c r="M24" s="401"/>
      <c r="N24" s="401"/>
      <c r="O24" s="401"/>
      <c r="P24" s="402"/>
      <c r="Q24" s="151"/>
      <c r="R24" s="152"/>
      <c r="S24" s="153"/>
      <c r="T24" s="153"/>
      <c r="U24" s="128"/>
      <c r="V24" s="128"/>
      <c r="W24" s="128"/>
    </row>
    <row r="25" spans="1:23" ht="48" customHeight="1" thickBot="1" x14ac:dyDescent="0.4">
      <c r="A25" s="128"/>
      <c r="B25" s="144"/>
      <c r="C25" s="149" t="s">
        <v>217</v>
      </c>
      <c r="D25" s="394" t="s">
        <v>218</v>
      </c>
      <c r="E25" s="394"/>
      <c r="F25" s="146"/>
      <c r="G25" s="395" t="s">
        <v>219</v>
      </c>
      <c r="H25" s="396"/>
      <c r="I25" s="396"/>
      <c r="J25" s="397"/>
      <c r="K25" s="150"/>
      <c r="L25" s="403" t="s">
        <v>220</v>
      </c>
      <c r="M25" s="404"/>
      <c r="N25" s="404"/>
      <c r="O25" s="404"/>
      <c r="P25" s="405"/>
      <c r="Q25" s="154"/>
      <c r="R25" s="155"/>
      <c r="S25" s="156"/>
      <c r="T25" s="156"/>
      <c r="U25" s="128"/>
      <c r="V25" s="128"/>
      <c r="W25" s="128"/>
    </row>
    <row r="26" spans="1:23" ht="27" thickBot="1" x14ac:dyDescent="0.3">
      <c r="A26" s="128"/>
      <c r="B26" s="157"/>
      <c r="C26" s="158"/>
      <c r="D26" s="159"/>
      <c r="E26" s="159"/>
      <c r="F26" s="159"/>
      <c r="G26" s="159"/>
      <c r="H26" s="159"/>
      <c r="I26" s="159"/>
      <c r="J26" s="159"/>
      <c r="K26" s="159"/>
      <c r="L26" s="159"/>
      <c r="M26" s="159"/>
      <c r="N26" s="159"/>
      <c r="O26" s="159"/>
      <c r="P26" s="159"/>
      <c r="Q26" s="160"/>
      <c r="R26" s="159"/>
      <c r="S26" s="161"/>
      <c r="T26" s="161"/>
      <c r="U26" s="128"/>
      <c r="V26" s="128"/>
      <c r="W26" s="128"/>
    </row>
    <row r="27" spans="1:23" ht="26.25" x14ac:dyDescent="0.25">
      <c r="A27" s="128"/>
      <c r="B27" s="128"/>
      <c r="C27" s="128"/>
      <c r="D27" s="128"/>
      <c r="E27" s="128"/>
      <c r="F27" s="128"/>
      <c r="G27" s="128"/>
      <c r="H27" s="128"/>
      <c r="I27" s="128"/>
      <c r="J27" s="128"/>
      <c r="K27" s="128"/>
      <c r="L27" s="128"/>
      <c r="M27" s="128"/>
      <c r="N27" s="128"/>
      <c r="O27" s="128"/>
      <c r="P27" s="128"/>
      <c r="Q27" s="128"/>
      <c r="R27" s="128"/>
      <c r="S27" s="128"/>
      <c r="T27" s="128"/>
      <c r="U27" s="128"/>
      <c r="V27" s="128"/>
      <c r="W27" s="128"/>
    </row>
    <row r="28" spans="1:23" ht="26.25" x14ac:dyDescent="0.25">
      <c r="A28" s="128"/>
      <c r="B28" s="128"/>
      <c r="C28" s="128"/>
      <c r="D28" s="128"/>
      <c r="E28" s="128"/>
      <c r="F28" s="128"/>
      <c r="G28" s="128"/>
      <c r="H28" s="128"/>
      <c r="I28" s="128"/>
      <c r="J28" s="128"/>
      <c r="K28" s="128"/>
      <c r="L28" s="128"/>
      <c r="M28" s="128"/>
      <c r="N28" s="128"/>
      <c r="O28" s="128"/>
      <c r="P28" s="128"/>
      <c r="Q28" s="128"/>
      <c r="R28" s="128"/>
      <c r="S28" s="128"/>
      <c r="T28" s="128"/>
      <c r="U28" s="128"/>
      <c r="V28" s="128"/>
      <c r="W28" s="128"/>
    </row>
  </sheetData>
  <mergeCells count="62">
    <mergeCell ref="F1:F2"/>
    <mergeCell ref="H1:H2"/>
    <mergeCell ref="B4:S4"/>
    <mergeCell ref="B5:H5"/>
    <mergeCell ref="K5:O5"/>
    <mergeCell ref="P5:S5"/>
    <mergeCell ref="J6:O6"/>
    <mergeCell ref="P6:P7"/>
    <mergeCell ref="Q6:Q7"/>
    <mergeCell ref="R6:S6"/>
    <mergeCell ref="B8:B12"/>
    <mergeCell ref="C8:C12"/>
    <mergeCell ref="D8:D12"/>
    <mergeCell ref="E8:E12"/>
    <mergeCell ref="F8:F12"/>
    <mergeCell ref="B6:B7"/>
    <mergeCell ref="C6:C7"/>
    <mergeCell ref="D6:D7"/>
    <mergeCell ref="E6:E7"/>
    <mergeCell ref="F6:F7"/>
    <mergeCell ref="G6:G7"/>
    <mergeCell ref="Q8:Q12"/>
    <mergeCell ref="H8:H12"/>
    <mergeCell ref="J8:J12"/>
    <mergeCell ref="K8:K12"/>
    <mergeCell ref="N8:N12"/>
    <mergeCell ref="B13:B15"/>
    <mergeCell ref="C13:C15"/>
    <mergeCell ref="D13:D15"/>
    <mergeCell ref="E13:E15"/>
    <mergeCell ref="F13:F15"/>
    <mergeCell ref="Q16:Q18"/>
    <mergeCell ref="Q13:Q15"/>
    <mergeCell ref="B16:B18"/>
    <mergeCell ref="C16:C18"/>
    <mergeCell ref="D16:D18"/>
    <mergeCell ref="E16:E18"/>
    <mergeCell ref="F16:F18"/>
    <mergeCell ref="H16:H18"/>
    <mergeCell ref="J16:J18"/>
    <mergeCell ref="K16:K18"/>
    <mergeCell ref="J13:J15"/>
    <mergeCell ref="K13:K15"/>
    <mergeCell ref="N13:N15"/>
    <mergeCell ref="O13:O15"/>
    <mergeCell ref="H13:H15"/>
    <mergeCell ref="G24:J24"/>
    <mergeCell ref="D25:E25"/>
    <mergeCell ref="G25:J25"/>
    <mergeCell ref="H6:I6"/>
    <mergeCell ref="L24:P24"/>
    <mergeCell ref="L25:P25"/>
    <mergeCell ref="B19:G19"/>
    <mergeCell ref="B20:P20"/>
    <mergeCell ref="B22:G22"/>
    <mergeCell ref="D24:E24"/>
    <mergeCell ref="N16:N18"/>
    <mergeCell ref="O16:O18"/>
    <mergeCell ref="P16:P18"/>
    <mergeCell ref="P13:P15"/>
    <mergeCell ref="O8:O12"/>
    <mergeCell ref="P8:P12"/>
  </mergeCells>
  <conditionalFormatting sqref="P8 P13 P16">
    <cfRule type="cellIs" dxfId="3" priority="2" operator="greaterThan">
      <formula>100</formula>
    </cfRule>
  </conditionalFormatting>
  <conditionalFormatting sqref="P21">
    <cfRule type="cellIs" dxfId="2" priority="1" operator="greaterThan">
      <formula>100</formula>
    </cfRule>
  </conditionalFormatting>
  <dataValidations count="1">
    <dataValidation allowBlank="1" showInputMessage="1" showErrorMessage="1" errorTitle="error" error="solo datos númericos" sqref="H8:H18 H21" xr:uid="{00000000-0002-0000-0900-000000000000}"/>
  </dataValidations>
  <printOptions horizontalCentered="1" verticalCentered="1"/>
  <pageMargins left="0" right="0" top="0" bottom="0" header="0.31496062992125984" footer="0.31496062992125984"/>
  <pageSetup paperSize="5" scale="20" orientation="landscape" r:id="rId1"/>
  <rowBreaks count="1" manualBreakCount="1">
    <brk id="26" max="17" man="1"/>
  </rowBreaks>
  <colBreaks count="1" manualBreakCount="1">
    <brk id="20" max="40" man="1"/>
  </col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E5:H13"/>
  <sheetViews>
    <sheetView workbookViewId="0">
      <selection activeCell="H10" sqref="H10"/>
    </sheetView>
  </sheetViews>
  <sheetFormatPr baseColWidth="10" defaultRowHeight="15" x14ac:dyDescent="0.25"/>
  <sheetData>
    <row r="5" spans="5:8" x14ac:dyDescent="0.25">
      <c r="E5">
        <v>1447</v>
      </c>
      <c r="F5">
        <f>+E5*2</f>
        <v>2894</v>
      </c>
      <c r="G5" s="241">
        <f>+E5/F5</f>
        <v>0.5</v>
      </c>
    </row>
    <row r="6" spans="5:8" x14ac:dyDescent="0.25">
      <c r="E6">
        <v>691</v>
      </c>
      <c r="F6" s="241">
        <v>0.5</v>
      </c>
    </row>
    <row r="7" spans="5:8" x14ac:dyDescent="0.25">
      <c r="E7">
        <f>SUM(E5:E6)</f>
        <v>2138</v>
      </c>
      <c r="F7" s="242">
        <f>+E7/F5</f>
        <v>0.73876986869384931</v>
      </c>
    </row>
    <row r="8" spans="5:8" x14ac:dyDescent="0.25">
      <c r="F8" s="243">
        <f>+F7-F6</f>
        <v>0.23876986869384931</v>
      </c>
    </row>
    <row r="10" spans="5:8" x14ac:dyDescent="0.25">
      <c r="E10">
        <v>1447</v>
      </c>
      <c r="F10">
        <v>2254</v>
      </c>
      <c r="G10" s="241">
        <f>+E10/F10</f>
        <v>0.6419698314108252</v>
      </c>
      <c r="H10" s="241">
        <f>+E7/F10</f>
        <v>0.94853593611357589</v>
      </c>
    </row>
    <row r="11" spans="5:8" x14ac:dyDescent="0.25">
      <c r="E11">
        <v>691</v>
      </c>
      <c r="F11" s="241">
        <v>0.5</v>
      </c>
    </row>
    <row r="12" spans="5:8" x14ac:dyDescent="0.25">
      <c r="E12">
        <f>SUM(E10:E11)</f>
        <v>2138</v>
      </c>
      <c r="F12" s="242">
        <f>+E12/F10</f>
        <v>0.94853593611357589</v>
      </c>
    </row>
    <row r="13" spans="5:8" x14ac:dyDescent="0.25">
      <c r="F13" s="243">
        <f>+F12-F11</f>
        <v>0.44853593611357589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U28"/>
  <sheetViews>
    <sheetView view="pageBreakPreview" topLeftCell="D16" zoomScale="40" zoomScaleNormal="50" zoomScaleSheetLayoutView="40" zoomScalePageLayoutView="50" workbookViewId="0">
      <selection activeCell="D24" sqref="D24:E24"/>
    </sheetView>
  </sheetViews>
  <sheetFormatPr baseColWidth="10" defaultColWidth="10.85546875" defaultRowHeight="18.75" x14ac:dyDescent="0.3"/>
  <cols>
    <col min="1" max="1" width="4.28515625" style="133" customWidth="1"/>
    <col min="2" max="2" width="13" style="162" bestFit="1" customWidth="1"/>
    <col min="3" max="3" width="41.42578125" style="133" customWidth="1"/>
    <col min="4" max="4" width="41.7109375" style="133" customWidth="1"/>
    <col min="5" max="5" width="28.85546875" style="133" customWidth="1"/>
    <col min="6" max="6" width="29.7109375" style="133" customWidth="1"/>
    <col min="7" max="7" width="55.5703125" style="133" customWidth="1"/>
    <col min="8" max="8" width="32" style="133" customWidth="1"/>
    <col min="9" max="9" width="52.85546875" style="133" hidden="1" customWidth="1"/>
    <col min="10" max="14" width="41.140625" style="133" customWidth="1"/>
    <col min="15" max="15" width="38.85546875" style="133" customWidth="1"/>
    <col min="16" max="16" width="33.140625" style="163" customWidth="1"/>
    <col min="17" max="18" width="36.42578125" style="133" customWidth="1"/>
    <col min="19" max="19" width="3.7109375" style="133" customWidth="1"/>
    <col min="20" max="16384" width="10.85546875" style="133"/>
  </cols>
  <sheetData>
    <row r="1" spans="1:21" ht="132" customHeight="1" thickBot="1" x14ac:dyDescent="0.5">
      <c r="A1" s="128"/>
      <c r="B1" s="129"/>
      <c r="C1" s="130"/>
      <c r="D1" s="130"/>
      <c r="E1" s="130"/>
      <c r="F1" s="449"/>
      <c r="G1" s="131"/>
      <c r="H1" s="451"/>
      <c r="I1" s="130"/>
      <c r="J1" s="130"/>
      <c r="K1" s="130"/>
      <c r="L1" s="130"/>
      <c r="M1" s="130"/>
      <c r="N1" s="130"/>
      <c r="O1" s="130"/>
      <c r="P1" s="132"/>
      <c r="Q1" s="130"/>
      <c r="R1" s="130"/>
      <c r="S1" s="128"/>
      <c r="T1" s="128"/>
      <c r="U1" s="128"/>
    </row>
    <row r="2" spans="1:21" ht="7.5" hidden="1" customHeight="1" x14ac:dyDescent="0.25">
      <c r="A2" s="128"/>
      <c r="B2" s="129"/>
      <c r="C2" s="130"/>
      <c r="D2" s="130"/>
      <c r="E2" s="130"/>
      <c r="F2" s="450"/>
      <c r="G2" s="134"/>
      <c r="H2" s="451"/>
      <c r="I2" s="130"/>
      <c r="J2" s="130"/>
      <c r="K2" s="130"/>
      <c r="L2" s="130"/>
      <c r="M2" s="130"/>
      <c r="N2" s="130"/>
      <c r="O2" s="130"/>
      <c r="P2" s="132"/>
      <c r="Q2" s="130"/>
      <c r="R2" s="130"/>
      <c r="S2" s="128"/>
      <c r="T2" s="128"/>
      <c r="U2" s="128"/>
    </row>
    <row r="3" spans="1:21" ht="27" hidden="1" thickBot="1" x14ac:dyDescent="0.3">
      <c r="A3" s="128"/>
      <c r="B3" s="129"/>
      <c r="C3" s="130"/>
      <c r="D3" s="130"/>
      <c r="E3" s="130"/>
      <c r="F3" s="130"/>
      <c r="G3" s="130"/>
      <c r="H3" s="130"/>
      <c r="I3" s="130"/>
      <c r="J3" s="130"/>
      <c r="K3" s="130"/>
      <c r="L3" s="130"/>
      <c r="M3" s="130"/>
      <c r="N3" s="130"/>
      <c r="O3" s="130"/>
      <c r="P3" s="132"/>
      <c r="Q3" s="130"/>
      <c r="R3" s="130"/>
      <c r="S3" s="128"/>
      <c r="T3" s="128"/>
      <c r="U3" s="128"/>
    </row>
    <row r="4" spans="1:21" ht="64.5" customHeight="1" thickBot="1" x14ac:dyDescent="0.3">
      <c r="A4" s="128"/>
      <c r="B4" s="452" t="s">
        <v>176</v>
      </c>
      <c r="C4" s="453"/>
      <c r="D4" s="453"/>
      <c r="E4" s="453"/>
      <c r="F4" s="453"/>
      <c r="G4" s="453"/>
      <c r="H4" s="453"/>
      <c r="I4" s="453"/>
      <c r="J4" s="453"/>
      <c r="K4" s="453"/>
      <c r="L4" s="453"/>
      <c r="M4" s="453"/>
      <c r="N4" s="453"/>
      <c r="O4" s="453"/>
      <c r="P4" s="453"/>
      <c r="Q4" s="453"/>
      <c r="R4" s="454"/>
      <c r="S4" s="128"/>
      <c r="T4" s="128"/>
      <c r="U4" s="128"/>
    </row>
    <row r="5" spans="1:21" ht="35.25" customHeight="1" thickBot="1" x14ac:dyDescent="0.3">
      <c r="A5" s="128"/>
      <c r="B5" s="455" t="s">
        <v>177</v>
      </c>
      <c r="C5" s="456"/>
      <c r="D5" s="456"/>
      <c r="E5" s="456"/>
      <c r="F5" s="456"/>
      <c r="G5" s="456"/>
      <c r="H5" s="457"/>
      <c r="I5" s="135"/>
      <c r="J5" s="135"/>
      <c r="K5" s="456"/>
      <c r="L5" s="456"/>
      <c r="M5" s="456"/>
      <c r="N5" s="457"/>
      <c r="O5" s="455" t="s">
        <v>178</v>
      </c>
      <c r="P5" s="458"/>
      <c r="Q5" s="458"/>
      <c r="R5" s="459"/>
      <c r="S5" s="128"/>
      <c r="T5" s="128"/>
      <c r="U5" s="128"/>
    </row>
    <row r="6" spans="1:21" s="136" customFormat="1" ht="56.25" customHeight="1" thickBot="1" x14ac:dyDescent="0.5">
      <c r="A6" s="128"/>
      <c r="B6" s="444" t="s">
        <v>17</v>
      </c>
      <c r="C6" s="445" t="s">
        <v>179</v>
      </c>
      <c r="D6" s="436" t="s">
        <v>180</v>
      </c>
      <c r="E6" s="436" t="s">
        <v>181</v>
      </c>
      <c r="F6" s="436" t="s">
        <v>182</v>
      </c>
      <c r="G6" s="436" t="s">
        <v>61</v>
      </c>
      <c r="H6" s="498" t="s">
        <v>183</v>
      </c>
      <c r="I6" s="435"/>
      <c r="J6" s="501" t="s">
        <v>184</v>
      </c>
      <c r="K6" s="502"/>
      <c r="L6" s="502"/>
      <c r="M6" s="502"/>
      <c r="N6" s="503"/>
      <c r="O6" s="436" t="s">
        <v>185</v>
      </c>
      <c r="P6" s="437" t="s">
        <v>186</v>
      </c>
      <c r="Q6" s="436" t="s">
        <v>79</v>
      </c>
      <c r="R6" s="436"/>
      <c r="S6" s="128"/>
      <c r="T6" s="128"/>
      <c r="U6" s="128"/>
    </row>
    <row r="7" spans="1:21" s="139" customFormat="1" ht="129" customHeight="1" thickBot="1" x14ac:dyDescent="0.5">
      <c r="A7" s="128"/>
      <c r="B7" s="444"/>
      <c r="C7" s="446"/>
      <c r="D7" s="436"/>
      <c r="E7" s="436"/>
      <c r="F7" s="436"/>
      <c r="G7" s="436"/>
      <c r="H7" s="499"/>
      <c r="I7" s="500"/>
      <c r="J7" s="137" t="s">
        <v>189</v>
      </c>
      <c r="K7" s="137" t="s">
        <v>190</v>
      </c>
      <c r="L7" s="137" t="s">
        <v>191</v>
      </c>
      <c r="M7" s="137" t="s">
        <v>193</v>
      </c>
      <c r="N7" s="137" t="s">
        <v>194</v>
      </c>
      <c r="O7" s="436"/>
      <c r="P7" s="437"/>
      <c r="Q7" s="138" t="s">
        <v>195</v>
      </c>
      <c r="R7" s="138" t="s">
        <v>120</v>
      </c>
      <c r="S7" s="128"/>
      <c r="T7" s="128"/>
      <c r="U7" s="128"/>
    </row>
    <row r="8" spans="1:21" s="175" customFormat="1" ht="119.25" customHeight="1" x14ac:dyDescent="0.25">
      <c r="A8" s="174"/>
      <c r="B8" s="492">
        <v>1</v>
      </c>
      <c r="C8" s="491" t="s">
        <v>196</v>
      </c>
      <c r="D8" s="494" t="s">
        <v>197</v>
      </c>
      <c r="E8" s="486">
        <v>1</v>
      </c>
      <c r="F8" s="497" t="s">
        <v>198</v>
      </c>
      <c r="G8" s="213" t="s">
        <v>309</v>
      </c>
      <c r="H8" s="490">
        <f>+'OAP-DIROS'!H8</f>
        <v>0.4</v>
      </c>
      <c r="I8" s="210">
        <f>+'OAP-DIROS'!I8</f>
        <v>0.51</v>
      </c>
      <c r="J8" s="489">
        <f>+'OAP-DIROS'!J8</f>
        <v>0.4</v>
      </c>
      <c r="K8" s="490">
        <f>+'OAP-DIROS'!K8</f>
        <v>0.45557411193457714</v>
      </c>
      <c r="L8" s="491"/>
      <c r="M8" s="486">
        <f>+'OAP-DIROS'!N8</f>
        <v>0.6</v>
      </c>
      <c r="N8" s="486">
        <f>+'OAP-DIROS'!O8</f>
        <v>0.5444258880654228</v>
      </c>
      <c r="O8" s="486">
        <f>+'OAP-DIROS'!P8</f>
        <v>1</v>
      </c>
      <c r="P8" s="486">
        <f>+'OAP-DIROS'!Q8</f>
        <v>0.4</v>
      </c>
      <c r="Q8" s="249" t="s">
        <v>341</v>
      </c>
      <c r="R8" s="249" t="s">
        <v>324</v>
      </c>
      <c r="S8" s="174"/>
      <c r="T8" s="174"/>
      <c r="U8" s="174"/>
    </row>
    <row r="9" spans="1:21" s="175" customFormat="1" ht="119.25" customHeight="1" x14ac:dyDescent="0.25">
      <c r="A9" s="174"/>
      <c r="B9" s="480"/>
      <c r="C9" s="477"/>
      <c r="D9" s="495"/>
      <c r="E9" s="487"/>
      <c r="F9" s="477"/>
      <c r="G9" s="214" t="s">
        <v>310</v>
      </c>
      <c r="H9" s="477"/>
      <c r="I9" s="215">
        <f>+'OAP-DIROS'!I9</f>
        <v>0.35384615384615387</v>
      </c>
      <c r="J9" s="482"/>
      <c r="K9" s="477"/>
      <c r="L9" s="477"/>
      <c r="M9" s="487"/>
      <c r="N9" s="487"/>
      <c r="O9" s="487"/>
      <c r="P9" s="487"/>
      <c r="Q9" s="177" t="s">
        <v>342</v>
      </c>
      <c r="R9" s="177" t="s">
        <v>325</v>
      </c>
      <c r="S9" s="174"/>
      <c r="T9" s="174"/>
      <c r="U9" s="174"/>
    </row>
    <row r="10" spans="1:21" s="175" customFormat="1" ht="119.25" customHeight="1" x14ac:dyDescent="0.25">
      <c r="A10" s="174"/>
      <c r="B10" s="480"/>
      <c r="C10" s="477"/>
      <c r="D10" s="495"/>
      <c r="E10" s="487"/>
      <c r="F10" s="477"/>
      <c r="G10" s="214" t="s">
        <v>311</v>
      </c>
      <c r="H10" s="477"/>
      <c r="I10" s="215">
        <f>+'OAP-DIROS'!I10</f>
        <v>0.35535714285714287</v>
      </c>
      <c r="J10" s="482"/>
      <c r="K10" s="477"/>
      <c r="L10" s="477"/>
      <c r="M10" s="487"/>
      <c r="N10" s="487"/>
      <c r="O10" s="487"/>
      <c r="P10" s="487"/>
      <c r="Q10" s="177" t="s">
        <v>343</v>
      </c>
      <c r="R10" s="177" t="s">
        <v>326</v>
      </c>
      <c r="S10" s="174"/>
      <c r="T10" s="174"/>
      <c r="U10" s="174"/>
    </row>
    <row r="11" spans="1:21" s="175" customFormat="1" ht="119.25" customHeight="1" x14ac:dyDescent="0.25">
      <c r="A11" s="174"/>
      <c r="B11" s="480"/>
      <c r="C11" s="477"/>
      <c r="D11" s="495"/>
      <c r="E11" s="487"/>
      <c r="F11" s="477"/>
      <c r="G11" s="214" t="s">
        <v>312</v>
      </c>
      <c r="H11" s="477"/>
      <c r="I11" s="215">
        <f>+'OAP-DIROS'!I11</f>
        <v>0.42692307692307691</v>
      </c>
      <c r="J11" s="482"/>
      <c r="K11" s="477"/>
      <c r="L11" s="477"/>
      <c r="M11" s="487"/>
      <c r="N11" s="487"/>
      <c r="O11" s="487"/>
      <c r="P11" s="487"/>
      <c r="Q11" s="177" t="s">
        <v>344</v>
      </c>
      <c r="R11" s="177" t="s">
        <v>327</v>
      </c>
      <c r="S11" s="174"/>
      <c r="T11" s="174"/>
      <c r="U11" s="174"/>
    </row>
    <row r="12" spans="1:21" s="175" customFormat="1" ht="119.25" customHeight="1" thickBot="1" x14ac:dyDescent="0.3">
      <c r="A12" s="174"/>
      <c r="B12" s="493"/>
      <c r="C12" s="478"/>
      <c r="D12" s="496"/>
      <c r="E12" s="488"/>
      <c r="F12" s="477"/>
      <c r="G12" s="214" t="s">
        <v>313</v>
      </c>
      <c r="H12" s="478"/>
      <c r="I12" s="215">
        <f>+'OAP-DIROS'!I12</f>
        <v>0.63174418604651161</v>
      </c>
      <c r="J12" s="482"/>
      <c r="K12" s="478"/>
      <c r="L12" s="478"/>
      <c r="M12" s="488"/>
      <c r="N12" s="488"/>
      <c r="O12" s="488"/>
      <c r="P12" s="488"/>
      <c r="Q12" s="177" t="s">
        <v>345</v>
      </c>
      <c r="R12" s="177" t="s">
        <v>328</v>
      </c>
      <c r="S12" s="174"/>
      <c r="T12" s="174"/>
      <c r="U12" s="174"/>
    </row>
    <row r="13" spans="1:21" ht="228" customHeight="1" x14ac:dyDescent="0.25">
      <c r="A13" s="128"/>
      <c r="B13" s="479">
        <v>2</v>
      </c>
      <c r="C13" s="476" t="s">
        <v>196</v>
      </c>
      <c r="D13" s="491" t="s">
        <v>204</v>
      </c>
      <c r="E13" s="474">
        <v>1</v>
      </c>
      <c r="F13" s="481" t="s">
        <v>198</v>
      </c>
      <c r="G13" s="214" t="s">
        <v>205</v>
      </c>
      <c r="H13" s="474">
        <f>+'OAP-DIROS'!H13</f>
        <v>0.3</v>
      </c>
      <c r="I13" s="215">
        <f>+'OAP-DIROS'!I13</f>
        <v>0.66</v>
      </c>
      <c r="J13" s="483">
        <v>0.4</v>
      </c>
      <c r="K13" s="474">
        <f>+'OAP-DIROS'!K13</f>
        <v>0.57333333333333336</v>
      </c>
      <c r="L13" s="484"/>
      <c r="M13" s="474">
        <f>+'OAP-DIROS'!N13</f>
        <v>0.6</v>
      </c>
      <c r="N13" s="474">
        <f>+'OAP-DIROS'!O13</f>
        <v>0.42666666666666658</v>
      </c>
      <c r="O13" s="474">
        <f>+'OAP-DIROS'!P13</f>
        <v>1</v>
      </c>
      <c r="P13" s="474">
        <f>+'OAP-DIROS'!Q13</f>
        <v>0.3</v>
      </c>
      <c r="Q13" s="177" t="s">
        <v>346</v>
      </c>
      <c r="R13" s="177" t="s">
        <v>329</v>
      </c>
      <c r="S13" s="128"/>
      <c r="T13" s="128"/>
      <c r="U13" s="128"/>
    </row>
    <row r="14" spans="1:21" ht="228" customHeight="1" x14ac:dyDescent="0.25">
      <c r="A14" s="128"/>
      <c r="B14" s="480"/>
      <c r="C14" s="477"/>
      <c r="D14" s="477"/>
      <c r="E14" s="475"/>
      <c r="F14" s="482"/>
      <c r="G14" s="214" t="s">
        <v>206</v>
      </c>
      <c r="H14" s="475"/>
      <c r="I14" s="215">
        <f>+'OAP-DIROS'!I14</f>
        <v>0.5</v>
      </c>
      <c r="J14" s="482"/>
      <c r="K14" s="475"/>
      <c r="L14" s="485"/>
      <c r="M14" s="475"/>
      <c r="N14" s="475"/>
      <c r="O14" s="475"/>
      <c r="P14" s="475"/>
      <c r="Q14" s="177" t="s">
        <v>336</v>
      </c>
      <c r="R14" s="177" t="s">
        <v>333</v>
      </c>
      <c r="S14" s="128"/>
      <c r="T14" s="128"/>
      <c r="U14" s="128"/>
    </row>
    <row r="15" spans="1:21" ht="228" customHeight="1" x14ac:dyDescent="0.25">
      <c r="A15" s="128"/>
      <c r="B15" s="480"/>
      <c r="C15" s="478"/>
      <c r="D15" s="477"/>
      <c r="E15" s="475"/>
      <c r="F15" s="482"/>
      <c r="G15" s="214" t="s">
        <v>207</v>
      </c>
      <c r="H15" s="475"/>
      <c r="I15" s="215">
        <f>+'OAP-DIROS'!I15</f>
        <v>0.56000000000000005</v>
      </c>
      <c r="J15" s="482"/>
      <c r="K15" s="475"/>
      <c r="L15" s="485"/>
      <c r="M15" s="475"/>
      <c r="N15" s="475"/>
      <c r="O15" s="475"/>
      <c r="P15" s="475"/>
      <c r="Q15" s="177" t="s">
        <v>347</v>
      </c>
      <c r="R15" s="177" t="s">
        <v>330</v>
      </c>
      <c r="S15" s="128"/>
      <c r="T15" s="128"/>
      <c r="U15" s="128"/>
    </row>
    <row r="16" spans="1:21" ht="159.75" customHeight="1" x14ac:dyDescent="0.25">
      <c r="A16" s="128"/>
      <c r="B16" s="479">
        <v>3</v>
      </c>
      <c r="C16" s="476" t="s">
        <v>196</v>
      </c>
      <c r="D16" s="476" t="s">
        <v>208</v>
      </c>
      <c r="E16" s="474">
        <v>1</v>
      </c>
      <c r="F16" s="481" t="s">
        <v>198</v>
      </c>
      <c r="G16" s="213" t="s">
        <v>209</v>
      </c>
      <c r="H16" s="474">
        <f>+'OAP-DIROS'!H16</f>
        <v>0.3</v>
      </c>
      <c r="I16" s="215">
        <f>+'OAP-DIROS'!I16</f>
        <v>0.63</v>
      </c>
      <c r="J16" s="483">
        <v>0.4</v>
      </c>
      <c r="K16" s="474">
        <f>+'OAP-DIROS'!K16</f>
        <v>0.48666666666666664</v>
      </c>
      <c r="L16" s="484"/>
      <c r="M16" s="474">
        <f>+'OAP-DIROS'!N16</f>
        <v>0.6</v>
      </c>
      <c r="N16" s="474">
        <f>+'OAP-DIROS'!O16</f>
        <v>0.51333333333333331</v>
      </c>
      <c r="O16" s="474">
        <f>+'OAP-DIROS'!P16</f>
        <v>1</v>
      </c>
      <c r="P16" s="474">
        <f>+'OAP-DIROS'!Q16</f>
        <v>0.3</v>
      </c>
      <c r="Q16" s="177" t="s">
        <v>348</v>
      </c>
      <c r="R16" s="177" t="s">
        <v>331</v>
      </c>
      <c r="S16" s="128"/>
      <c r="T16" s="128"/>
      <c r="U16" s="128"/>
    </row>
    <row r="17" spans="1:21" ht="159.75" customHeight="1" x14ac:dyDescent="0.25">
      <c r="A17" s="128"/>
      <c r="B17" s="480"/>
      <c r="C17" s="477"/>
      <c r="D17" s="477"/>
      <c r="E17" s="475"/>
      <c r="F17" s="482"/>
      <c r="G17" s="214" t="s">
        <v>210</v>
      </c>
      <c r="H17" s="475"/>
      <c r="I17" s="215">
        <f>+'OAP-DIROS'!I17</f>
        <v>0.33</v>
      </c>
      <c r="J17" s="482"/>
      <c r="K17" s="475"/>
      <c r="L17" s="485"/>
      <c r="M17" s="475"/>
      <c r="N17" s="475"/>
      <c r="O17" s="475"/>
      <c r="P17" s="475"/>
      <c r="Q17" s="177" t="s">
        <v>349</v>
      </c>
      <c r="R17" s="177" t="s">
        <v>332</v>
      </c>
      <c r="S17" s="128"/>
      <c r="T17" s="128"/>
      <c r="U17" s="128"/>
    </row>
    <row r="18" spans="1:21" ht="159.75" customHeight="1" thickBot="1" x14ac:dyDescent="0.3">
      <c r="A18" s="128"/>
      <c r="B18" s="480"/>
      <c r="C18" s="478"/>
      <c r="D18" s="478"/>
      <c r="E18" s="475"/>
      <c r="F18" s="482"/>
      <c r="G18" s="214" t="s">
        <v>211</v>
      </c>
      <c r="H18" s="475"/>
      <c r="I18" s="215">
        <f>+'OAP-DIROS'!I18</f>
        <v>0.5</v>
      </c>
      <c r="J18" s="482"/>
      <c r="K18" s="475"/>
      <c r="L18" s="485"/>
      <c r="M18" s="475"/>
      <c r="N18" s="475"/>
      <c r="O18" s="475"/>
      <c r="P18" s="475"/>
      <c r="Q18" s="177" t="s">
        <v>334</v>
      </c>
      <c r="R18" s="177" t="s">
        <v>308</v>
      </c>
      <c r="S18" s="128"/>
      <c r="T18" s="128"/>
      <c r="U18" s="128"/>
    </row>
    <row r="19" spans="1:21" ht="27" customHeight="1" thickBot="1" x14ac:dyDescent="0.3">
      <c r="A19" s="128"/>
      <c r="B19" s="471" t="s">
        <v>48</v>
      </c>
      <c r="C19" s="472"/>
      <c r="D19" s="472"/>
      <c r="E19" s="472"/>
      <c r="F19" s="472"/>
      <c r="G19" s="473"/>
      <c r="H19" s="217">
        <f>IF(SUM(H8:H18)&gt;100%,"supera el 100%",SUM(H8:H18))</f>
        <v>1</v>
      </c>
      <c r="I19" s="218"/>
      <c r="J19" s="212"/>
      <c r="K19" s="219">
        <f>+'OAP-DIROS'!K19</f>
        <v>0.50519137064485908</v>
      </c>
      <c r="L19" s="220"/>
      <c r="M19" s="220"/>
      <c r="N19" s="212">
        <f>AVERAGE(N8:N18)</f>
        <v>0.49480862935514097</v>
      </c>
      <c r="O19" s="220"/>
      <c r="P19" s="212">
        <f>+'OAP-DIROS'!Q19</f>
        <v>1</v>
      </c>
      <c r="Q19" s="251">
        <v>0</v>
      </c>
      <c r="R19" s="251">
        <v>0</v>
      </c>
      <c r="S19" s="128"/>
      <c r="T19" s="128"/>
      <c r="U19" s="128"/>
    </row>
    <row r="20" spans="1:21" ht="27" customHeight="1" x14ac:dyDescent="0.3">
      <c r="A20" s="128"/>
      <c r="B20" s="468" t="s">
        <v>212</v>
      </c>
      <c r="C20" s="469"/>
      <c r="D20" s="469"/>
      <c r="E20" s="469"/>
      <c r="F20" s="469"/>
      <c r="G20" s="469"/>
      <c r="H20" s="469"/>
      <c r="I20" s="469"/>
      <c r="J20" s="469"/>
      <c r="K20" s="469"/>
      <c r="L20" s="469"/>
      <c r="M20" s="469"/>
      <c r="N20" s="469"/>
      <c r="O20" s="470"/>
      <c r="P20" s="221"/>
      <c r="Q20" s="184"/>
      <c r="R20" s="184"/>
      <c r="S20" s="128"/>
      <c r="T20" s="128"/>
      <c r="U20" s="128"/>
    </row>
    <row r="21" spans="1:21" ht="305.25" customHeight="1" thickBot="1" x14ac:dyDescent="0.3">
      <c r="A21" s="128"/>
      <c r="B21" s="222">
        <v>1</v>
      </c>
      <c r="C21" s="223" t="s">
        <v>196</v>
      </c>
      <c r="D21" s="223" t="s">
        <v>213</v>
      </c>
      <c r="E21" s="211">
        <v>1</v>
      </c>
      <c r="F21" s="216" t="s">
        <v>214</v>
      </c>
      <c r="G21" s="224" t="s">
        <v>215</v>
      </c>
      <c r="H21" s="211">
        <f>+'OAP-DIROS'!H21</f>
        <v>0.05</v>
      </c>
      <c r="I21" s="215">
        <f>+'OAP-DIROS'!I21</f>
        <v>0.5</v>
      </c>
      <c r="J21" s="225">
        <v>0.2</v>
      </c>
      <c r="K21" s="226">
        <f>+'OAP-DIROS'!K21</f>
        <v>2.5000000000000001E-2</v>
      </c>
      <c r="L21" s="227"/>
      <c r="M21" s="211">
        <f>+'OAP-DIROS'!N21</f>
        <v>0.8</v>
      </c>
      <c r="N21" s="211">
        <f>+'OAP-DIROS'!O21</f>
        <v>2.5000000000000001E-2</v>
      </c>
      <c r="O21" s="211">
        <f>+'OAP-DIROS'!P21</f>
        <v>0.05</v>
      </c>
      <c r="P21" s="211">
        <f>+'OAP-DIROS'!Q21</f>
        <v>0.05</v>
      </c>
      <c r="Q21" s="177" t="s">
        <v>350</v>
      </c>
      <c r="R21" s="199" t="s">
        <v>307</v>
      </c>
      <c r="S21" s="128"/>
      <c r="T21" s="128"/>
      <c r="U21" s="128"/>
    </row>
    <row r="22" spans="1:21" ht="27" customHeight="1" thickBot="1" x14ac:dyDescent="0.3">
      <c r="A22" s="128"/>
      <c r="B22" s="471" t="s">
        <v>48</v>
      </c>
      <c r="C22" s="472"/>
      <c r="D22" s="472"/>
      <c r="E22" s="472"/>
      <c r="F22" s="472"/>
      <c r="G22" s="473"/>
      <c r="H22" s="217">
        <f>+'OAP-DIROS'!H22</f>
        <v>1.05</v>
      </c>
      <c r="I22" s="218"/>
      <c r="J22" s="218"/>
      <c r="K22" s="219">
        <f>+'OAP-DIROS'!K22</f>
        <v>0.53019137064485911</v>
      </c>
      <c r="L22" s="220"/>
      <c r="M22" s="220"/>
      <c r="N22" s="212">
        <f>+'OAP-DIROS'!O22</f>
        <v>0.51980862935514094</v>
      </c>
      <c r="O22" s="220"/>
      <c r="P22" s="228">
        <f>+'OAP-DIROS'!Q22</f>
        <v>1.05</v>
      </c>
      <c r="Q22" s="209">
        <f>+'OAP-DIROS'!R22</f>
        <v>0</v>
      </c>
      <c r="R22" s="209">
        <f>+'OAP-DIROS'!S22</f>
        <v>0</v>
      </c>
      <c r="S22" s="128"/>
      <c r="T22" s="128"/>
      <c r="U22" s="128"/>
    </row>
    <row r="23" spans="1:21" ht="29.25" customHeight="1" thickBot="1" x14ac:dyDescent="0.3">
      <c r="A23" s="128"/>
      <c r="B23" s="144"/>
      <c r="C23" s="145"/>
      <c r="D23" s="146"/>
      <c r="E23" s="146"/>
      <c r="F23" s="145"/>
      <c r="G23" s="145"/>
      <c r="H23" s="146"/>
      <c r="I23" s="146"/>
      <c r="J23" s="146"/>
      <c r="K23" s="146"/>
      <c r="L23" s="146"/>
      <c r="M23" s="146"/>
      <c r="N23" s="146"/>
      <c r="O23" s="146"/>
      <c r="P23" s="147"/>
      <c r="Q23" s="146"/>
      <c r="R23" s="148"/>
      <c r="S23" s="128"/>
      <c r="T23" s="128"/>
      <c r="U23" s="128"/>
    </row>
    <row r="24" spans="1:21" ht="48.75" customHeight="1" x14ac:dyDescent="0.4">
      <c r="A24" s="128"/>
      <c r="B24" s="144"/>
      <c r="C24" s="149" t="s">
        <v>216</v>
      </c>
      <c r="D24" s="460">
        <f>+'OAP-DIROS'!D24</f>
        <v>44928</v>
      </c>
      <c r="E24" s="460"/>
      <c r="F24" s="146"/>
      <c r="G24" s="461" t="str">
        <f>+'OAP-DIROS'!G24</f>
        <v>Francisco Augusto Giuseppe Rossi Buenaventura</v>
      </c>
      <c r="H24" s="462"/>
      <c r="I24" s="462"/>
      <c r="J24" s="463"/>
      <c r="K24" s="150"/>
      <c r="L24" s="464" t="str">
        <f>+'OAP-DIROS'!L24</f>
        <v>Sandra Patricia Gomez Montoya</v>
      </c>
      <c r="M24" s="401"/>
      <c r="N24" s="401"/>
      <c r="O24" s="402"/>
      <c r="P24" s="151"/>
      <c r="Q24" s="152"/>
      <c r="R24" s="153"/>
      <c r="S24" s="128"/>
      <c r="T24" s="128"/>
      <c r="U24" s="128"/>
    </row>
    <row r="25" spans="1:21" ht="48" customHeight="1" thickBot="1" x14ac:dyDescent="0.4">
      <c r="A25" s="128"/>
      <c r="B25" s="144"/>
      <c r="C25" s="149" t="s">
        <v>217</v>
      </c>
      <c r="D25" s="394" t="s">
        <v>218</v>
      </c>
      <c r="E25" s="394"/>
      <c r="F25" s="146"/>
      <c r="G25" s="395" t="s">
        <v>219</v>
      </c>
      <c r="H25" s="396"/>
      <c r="I25" s="396"/>
      <c r="J25" s="397"/>
      <c r="K25" s="150"/>
      <c r="L25" s="465" t="s">
        <v>221</v>
      </c>
      <c r="M25" s="466"/>
      <c r="N25" s="466"/>
      <c r="O25" s="467"/>
      <c r="P25" s="154"/>
      <c r="Q25" s="155"/>
      <c r="R25" s="156"/>
      <c r="S25" s="128"/>
      <c r="T25" s="128"/>
      <c r="U25" s="128"/>
    </row>
    <row r="26" spans="1:21" ht="27" thickBot="1" x14ac:dyDescent="0.3">
      <c r="A26" s="128"/>
      <c r="B26" s="157"/>
      <c r="C26" s="158"/>
      <c r="D26" s="159"/>
      <c r="E26" s="159"/>
      <c r="F26" s="159"/>
      <c r="G26" s="159"/>
      <c r="H26" s="159"/>
      <c r="I26" s="159"/>
      <c r="J26" s="159"/>
      <c r="K26" s="159"/>
      <c r="L26" s="159"/>
      <c r="M26" s="159"/>
      <c r="N26" s="159"/>
      <c r="O26" s="159"/>
      <c r="P26" s="160"/>
      <c r="Q26" s="159"/>
      <c r="R26" s="161"/>
      <c r="S26" s="128"/>
      <c r="T26" s="128"/>
      <c r="U26" s="128"/>
    </row>
    <row r="27" spans="1:21" ht="26.25" x14ac:dyDescent="0.25">
      <c r="A27" s="128"/>
      <c r="B27" s="128"/>
      <c r="C27" s="128"/>
      <c r="D27" s="128"/>
      <c r="E27" s="128"/>
      <c r="F27" s="128"/>
      <c r="G27" s="128"/>
      <c r="H27" s="128"/>
      <c r="I27" s="128"/>
      <c r="J27" s="128"/>
      <c r="K27" s="128"/>
      <c r="L27" s="128"/>
      <c r="M27" s="128"/>
      <c r="N27" s="128"/>
      <c r="O27" s="128"/>
      <c r="P27" s="128"/>
      <c r="Q27" s="128"/>
      <c r="R27" s="128"/>
      <c r="S27" s="128"/>
      <c r="T27" s="128"/>
      <c r="U27" s="128"/>
    </row>
    <row r="28" spans="1:21" ht="26.25" x14ac:dyDescent="0.25">
      <c r="A28" s="128"/>
      <c r="B28" s="128"/>
      <c r="C28" s="128"/>
      <c r="D28" s="128"/>
      <c r="E28" s="128"/>
      <c r="F28" s="128"/>
      <c r="G28" s="128"/>
      <c r="H28" s="128"/>
      <c r="I28" s="128"/>
      <c r="J28" s="128"/>
      <c r="K28" s="128"/>
      <c r="L28" s="128"/>
      <c r="M28" s="128"/>
      <c r="N28" s="128"/>
      <c r="O28" s="128"/>
      <c r="P28" s="128"/>
      <c r="Q28" s="128"/>
      <c r="R28" s="128"/>
      <c r="S28" s="128"/>
      <c r="T28" s="128"/>
      <c r="U28" s="128"/>
    </row>
  </sheetData>
  <mergeCells count="65">
    <mergeCell ref="P6:P7"/>
    <mergeCell ref="Q6:R6"/>
    <mergeCell ref="F1:F2"/>
    <mergeCell ref="H1:H2"/>
    <mergeCell ref="B4:R4"/>
    <mergeCell ref="B5:H5"/>
    <mergeCell ref="K5:N5"/>
    <mergeCell ref="O5:R5"/>
    <mergeCell ref="B6:B7"/>
    <mergeCell ref="C6:C7"/>
    <mergeCell ref="D6:D7"/>
    <mergeCell ref="E6:E7"/>
    <mergeCell ref="F6:F7"/>
    <mergeCell ref="G6:G7"/>
    <mergeCell ref="H6:I7"/>
    <mergeCell ref="J6:N6"/>
    <mergeCell ref="O6:O7"/>
    <mergeCell ref="B8:B12"/>
    <mergeCell ref="C8:C12"/>
    <mergeCell ref="D8:D12"/>
    <mergeCell ref="E8:E12"/>
    <mergeCell ref="F8:F12"/>
    <mergeCell ref="N8:N12"/>
    <mergeCell ref="O8:O12"/>
    <mergeCell ref="B13:B15"/>
    <mergeCell ref="E13:E15"/>
    <mergeCell ref="F13:F15"/>
    <mergeCell ref="H8:H12"/>
    <mergeCell ref="C13:C15"/>
    <mergeCell ref="H13:H15"/>
    <mergeCell ref="D13:D15"/>
    <mergeCell ref="P8:P12"/>
    <mergeCell ref="J8:J12"/>
    <mergeCell ref="K8:K12"/>
    <mergeCell ref="L8:L12"/>
    <mergeCell ref="M8:M12"/>
    <mergeCell ref="P13:P15"/>
    <mergeCell ref="M13:M15"/>
    <mergeCell ref="N13:N15"/>
    <mergeCell ref="J13:J15"/>
    <mergeCell ref="K13:K15"/>
    <mergeCell ref="L13:L15"/>
    <mergeCell ref="O13:O15"/>
    <mergeCell ref="B20:O20"/>
    <mergeCell ref="B19:G19"/>
    <mergeCell ref="B22:G22"/>
    <mergeCell ref="O16:O18"/>
    <mergeCell ref="P16:P18"/>
    <mergeCell ref="C16:C18"/>
    <mergeCell ref="B16:B18"/>
    <mergeCell ref="D16:D18"/>
    <mergeCell ref="E16:E18"/>
    <mergeCell ref="F16:F18"/>
    <mergeCell ref="M16:M18"/>
    <mergeCell ref="N16:N18"/>
    <mergeCell ref="H16:H18"/>
    <mergeCell ref="J16:J18"/>
    <mergeCell ref="K16:K18"/>
    <mergeCell ref="L16:L18"/>
    <mergeCell ref="D24:E24"/>
    <mergeCell ref="G24:J24"/>
    <mergeCell ref="L24:O24"/>
    <mergeCell ref="D25:E25"/>
    <mergeCell ref="G25:J25"/>
    <mergeCell ref="L25:O25"/>
  </mergeCells>
  <dataValidations disablePrompts="1" count="1">
    <dataValidation allowBlank="1" showInputMessage="1" showErrorMessage="1" errorTitle="error" error="solo datos númericos" sqref="H8:H18 H21" xr:uid="{00000000-0002-0000-0B00-000000000000}"/>
  </dataValidations>
  <printOptions horizontalCentered="1" verticalCentered="1"/>
  <pageMargins left="0" right="0" top="0" bottom="0" header="0.31496062992125984" footer="0.31496062992125984"/>
  <pageSetup paperSize="5" scale="22" orientation="landscape" r:id="rId1"/>
  <rowBreaks count="1" manualBreakCount="1">
    <brk id="26" max="17" man="1"/>
  </rowBreaks>
  <colBreaks count="1" manualBreakCount="1">
    <brk id="18" max="40" man="1"/>
  </col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V28"/>
  <sheetViews>
    <sheetView view="pageBreakPreview" topLeftCell="G1" zoomScale="40" zoomScaleNormal="50" zoomScaleSheetLayoutView="40" zoomScalePageLayoutView="50" workbookViewId="0">
      <selection activeCell="B2" sqref="B2:J2"/>
    </sheetView>
  </sheetViews>
  <sheetFormatPr baseColWidth="10" defaultColWidth="10.85546875" defaultRowHeight="18.75" x14ac:dyDescent="0.3"/>
  <cols>
    <col min="1" max="1" width="4.28515625" style="133" customWidth="1"/>
    <col min="2" max="2" width="13" style="162" bestFit="1" customWidth="1"/>
    <col min="3" max="3" width="41.42578125" style="133" customWidth="1"/>
    <col min="4" max="4" width="41.7109375" style="133" customWidth="1"/>
    <col min="5" max="5" width="28.85546875" style="133" customWidth="1"/>
    <col min="6" max="6" width="29.7109375" style="133" customWidth="1"/>
    <col min="7" max="7" width="55.5703125" style="133" customWidth="1"/>
    <col min="8" max="8" width="32" style="133" customWidth="1"/>
    <col min="9" max="9" width="36" style="133" customWidth="1"/>
    <col min="10" max="11" width="32.85546875" style="133" customWidth="1"/>
    <col min="12" max="12" width="74.85546875" style="133" customWidth="1"/>
    <col min="13" max="13" width="27.42578125" style="133" customWidth="1"/>
    <col min="14" max="16" width="26.5703125" style="133" customWidth="1"/>
    <col min="17" max="17" width="26.5703125" style="163" customWidth="1"/>
    <col min="18" max="19" width="36.42578125" style="133" customWidth="1"/>
    <col min="20" max="20" width="3.7109375" style="133" customWidth="1"/>
    <col min="21" max="16384" width="10.85546875" style="133"/>
  </cols>
  <sheetData>
    <row r="1" spans="1:22" ht="132" customHeight="1" thickBot="1" x14ac:dyDescent="0.5">
      <c r="A1" s="128"/>
      <c r="B1" s="129"/>
      <c r="C1" s="130"/>
      <c r="D1" s="130"/>
      <c r="E1" s="130"/>
      <c r="F1" s="449"/>
      <c r="G1" s="131"/>
      <c r="H1" s="451"/>
      <c r="I1" s="130"/>
      <c r="J1" s="130"/>
      <c r="K1" s="130"/>
      <c r="L1" s="130"/>
      <c r="M1" s="231">
        <f>+Q1</f>
        <v>0.44262295081967212</v>
      </c>
      <c r="N1" s="232">
        <v>1</v>
      </c>
      <c r="O1" s="233">
        <f>1/183</f>
        <v>5.4644808743169399E-3</v>
      </c>
      <c r="P1" s="234">
        <v>81</v>
      </c>
      <c r="Q1" s="235">
        <f>+O1*81</f>
        <v>0.44262295081967212</v>
      </c>
      <c r="R1" s="236"/>
      <c r="S1" s="237">
        <f>183-P1</f>
        <v>102</v>
      </c>
      <c r="T1" s="239">
        <f>1-Q1</f>
        <v>0.55737704918032782</v>
      </c>
      <c r="U1" s="128"/>
      <c r="V1" s="128"/>
    </row>
    <row r="2" spans="1:22" ht="7.5" hidden="1" customHeight="1" x14ac:dyDescent="0.25">
      <c r="A2" s="128"/>
      <c r="B2" s="129"/>
      <c r="C2" s="130"/>
      <c r="D2" s="130"/>
      <c r="E2" s="130"/>
      <c r="F2" s="450"/>
      <c r="G2" s="134"/>
      <c r="H2" s="451"/>
      <c r="I2" s="130"/>
      <c r="J2" s="130"/>
      <c r="K2" s="130"/>
      <c r="L2" s="130"/>
      <c r="M2" s="130"/>
      <c r="N2" s="130"/>
      <c r="O2" s="130"/>
      <c r="P2" s="130"/>
      <c r="Q2" s="132"/>
      <c r="R2" s="130"/>
      <c r="S2" s="130"/>
      <c r="T2" s="128"/>
      <c r="U2" s="128"/>
      <c r="V2" s="128"/>
    </row>
    <row r="3" spans="1:22" ht="27" hidden="1" thickBot="1" x14ac:dyDescent="0.3">
      <c r="A3" s="128"/>
      <c r="B3" s="129"/>
      <c r="C3" s="130"/>
      <c r="D3" s="130"/>
      <c r="E3" s="130"/>
      <c r="F3" s="130"/>
      <c r="G3" s="130"/>
      <c r="H3" s="130"/>
      <c r="I3" s="130"/>
      <c r="J3" s="130"/>
      <c r="K3" s="130"/>
      <c r="L3" s="130"/>
      <c r="M3" s="130"/>
      <c r="N3" s="130"/>
      <c r="O3" s="130"/>
      <c r="P3" s="130"/>
      <c r="Q3" s="132"/>
      <c r="R3" s="130"/>
      <c r="S3" s="130"/>
      <c r="T3" s="128"/>
      <c r="U3" s="128"/>
      <c r="V3" s="128"/>
    </row>
    <row r="4" spans="1:22" ht="64.5" customHeight="1" thickBot="1" x14ac:dyDescent="0.3">
      <c r="A4" s="128"/>
      <c r="B4" s="452" t="s">
        <v>176</v>
      </c>
      <c r="C4" s="453"/>
      <c r="D4" s="453"/>
      <c r="E4" s="453"/>
      <c r="F4" s="453"/>
      <c r="G4" s="453"/>
      <c r="H4" s="453"/>
      <c r="I4" s="453"/>
      <c r="J4" s="453"/>
      <c r="K4" s="453"/>
      <c r="L4" s="453"/>
      <c r="M4" s="453"/>
      <c r="N4" s="453"/>
      <c r="O4" s="453"/>
      <c r="P4" s="453"/>
      <c r="Q4" s="453"/>
      <c r="R4" s="453"/>
      <c r="S4" s="454"/>
      <c r="T4" s="128"/>
      <c r="U4" s="128"/>
      <c r="V4" s="128"/>
    </row>
    <row r="5" spans="1:22" ht="35.25" customHeight="1" thickBot="1" x14ac:dyDescent="0.3">
      <c r="A5" s="128"/>
      <c r="B5" s="455" t="s">
        <v>177</v>
      </c>
      <c r="C5" s="456"/>
      <c r="D5" s="456"/>
      <c r="E5" s="456"/>
      <c r="F5" s="456"/>
      <c r="G5" s="456"/>
      <c r="H5" s="457"/>
      <c r="I5" s="135"/>
      <c r="J5" s="135"/>
      <c r="K5" s="456"/>
      <c r="L5" s="456"/>
      <c r="M5" s="456"/>
      <c r="N5" s="456"/>
      <c r="O5" s="457"/>
      <c r="P5" s="455" t="s">
        <v>178</v>
      </c>
      <c r="Q5" s="458"/>
      <c r="R5" s="458"/>
      <c r="S5" s="459"/>
      <c r="T5" s="128"/>
      <c r="U5" s="128"/>
      <c r="V5" s="128"/>
    </row>
    <row r="6" spans="1:22" s="136" customFormat="1" ht="56.25" customHeight="1" thickBot="1" x14ac:dyDescent="0.5">
      <c r="A6" s="128"/>
      <c r="B6" s="444" t="s">
        <v>17</v>
      </c>
      <c r="C6" s="445" t="s">
        <v>179</v>
      </c>
      <c r="D6" s="436" t="s">
        <v>180</v>
      </c>
      <c r="E6" s="436" t="s">
        <v>181</v>
      </c>
      <c r="F6" s="436" t="s">
        <v>182</v>
      </c>
      <c r="G6" s="436" t="s">
        <v>61</v>
      </c>
      <c r="H6" s="398" t="s">
        <v>183</v>
      </c>
      <c r="I6" s="399"/>
      <c r="J6" s="433" t="s">
        <v>184</v>
      </c>
      <c r="K6" s="434"/>
      <c r="L6" s="434"/>
      <c r="M6" s="434"/>
      <c r="N6" s="434"/>
      <c r="O6" s="435"/>
      <c r="P6" s="436" t="s">
        <v>185</v>
      </c>
      <c r="Q6" s="437" t="s">
        <v>186</v>
      </c>
      <c r="R6" s="436" t="s">
        <v>79</v>
      </c>
      <c r="S6" s="436"/>
      <c r="T6" s="128"/>
      <c r="U6" s="128"/>
      <c r="V6" s="128"/>
    </row>
    <row r="7" spans="1:22" s="139" customFormat="1" ht="129" customHeight="1" thickBot="1" x14ac:dyDescent="0.5">
      <c r="A7" s="128"/>
      <c r="B7" s="444"/>
      <c r="C7" s="446"/>
      <c r="D7" s="436"/>
      <c r="E7" s="436"/>
      <c r="F7" s="436"/>
      <c r="G7" s="436"/>
      <c r="H7" s="189" t="s">
        <v>187</v>
      </c>
      <c r="I7" s="190" t="s">
        <v>188</v>
      </c>
      <c r="J7" s="137" t="s">
        <v>189</v>
      </c>
      <c r="K7" s="137" t="s">
        <v>190</v>
      </c>
      <c r="L7" s="137" t="s">
        <v>191</v>
      </c>
      <c r="M7" s="191" t="s">
        <v>192</v>
      </c>
      <c r="N7" s="137" t="s">
        <v>193</v>
      </c>
      <c r="O7" s="137" t="s">
        <v>194</v>
      </c>
      <c r="P7" s="436"/>
      <c r="Q7" s="437"/>
      <c r="R7" s="138" t="s">
        <v>195</v>
      </c>
      <c r="S7" s="138" t="s">
        <v>120</v>
      </c>
      <c r="T7" s="128"/>
      <c r="U7" s="128"/>
      <c r="V7" s="128"/>
    </row>
    <row r="8" spans="1:22" s="175" customFormat="1" ht="119.25" customHeight="1" x14ac:dyDescent="0.25">
      <c r="A8" s="174"/>
      <c r="B8" s="438">
        <v>1</v>
      </c>
      <c r="C8" s="432" t="s">
        <v>196</v>
      </c>
      <c r="D8" s="440" t="s">
        <v>197</v>
      </c>
      <c r="E8" s="430">
        <v>1</v>
      </c>
      <c r="F8" s="443" t="s">
        <v>198</v>
      </c>
      <c r="G8" s="176" t="s">
        <v>199</v>
      </c>
      <c r="H8" s="428">
        <v>0.4</v>
      </c>
      <c r="I8" s="195">
        <v>0.51</v>
      </c>
      <c r="J8" s="429">
        <v>0.4</v>
      </c>
      <c r="K8" s="428">
        <f>(AVERAGE(I8:I12)*H8)/H8</f>
        <v>0.45557411193457714</v>
      </c>
      <c r="L8" s="200"/>
      <c r="M8" s="229">
        <v>0.2</v>
      </c>
      <c r="N8" s="430">
        <v>0.6</v>
      </c>
      <c r="O8" s="416">
        <f>IFERROR((AVERAGE(M8:M12)*H8)/H8,0)</f>
        <v>0.18956043956043958</v>
      </c>
      <c r="P8" s="417">
        <f>IF(SUM(K8,O8)&gt;100%,"NO PERMITIDO",SUM(K8,O8))</f>
        <v>0.64513455149501675</v>
      </c>
      <c r="Q8" s="447">
        <f>H8*P8/100%</f>
        <v>0.25805382059800669</v>
      </c>
      <c r="R8" s="200" t="s">
        <v>314</v>
      </c>
      <c r="S8" s="197" t="s">
        <v>324</v>
      </c>
      <c r="T8" s="174"/>
      <c r="U8" s="174"/>
      <c r="V8" s="174"/>
    </row>
    <row r="9" spans="1:22" s="175" customFormat="1" ht="119.25" customHeight="1" x14ac:dyDescent="0.25">
      <c r="A9" s="174"/>
      <c r="B9" s="421"/>
      <c r="C9" s="423"/>
      <c r="D9" s="441"/>
      <c r="E9" s="431"/>
      <c r="F9" s="423"/>
      <c r="G9" s="177" t="s">
        <v>200</v>
      </c>
      <c r="H9" s="423"/>
      <c r="I9" s="195">
        <v>0.35384615384615387</v>
      </c>
      <c r="J9" s="426"/>
      <c r="K9" s="423"/>
      <c r="L9" s="199"/>
      <c r="M9" s="229">
        <v>0.19807692307692307</v>
      </c>
      <c r="N9" s="431"/>
      <c r="O9" s="414"/>
      <c r="P9" s="418"/>
      <c r="Q9" s="448"/>
      <c r="R9" s="199" t="s">
        <v>315</v>
      </c>
      <c r="S9" s="198" t="s">
        <v>325</v>
      </c>
      <c r="T9" s="174"/>
      <c r="U9" s="174"/>
      <c r="V9" s="174"/>
    </row>
    <row r="10" spans="1:22" s="175" customFormat="1" ht="119.25" customHeight="1" x14ac:dyDescent="0.25">
      <c r="A10" s="174"/>
      <c r="B10" s="421"/>
      <c r="C10" s="423"/>
      <c r="D10" s="441"/>
      <c r="E10" s="431"/>
      <c r="F10" s="423"/>
      <c r="G10" s="177" t="s">
        <v>201</v>
      </c>
      <c r="H10" s="423"/>
      <c r="I10" s="196">
        <v>0.35535714285714287</v>
      </c>
      <c r="J10" s="426"/>
      <c r="K10" s="423"/>
      <c r="L10" s="199"/>
      <c r="M10" s="229">
        <v>0.20357142857142857</v>
      </c>
      <c r="N10" s="431"/>
      <c r="O10" s="414"/>
      <c r="P10" s="418"/>
      <c r="Q10" s="448"/>
      <c r="R10" s="199" t="s">
        <v>316</v>
      </c>
      <c r="S10" s="198" t="s">
        <v>326</v>
      </c>
      <c r="T10" s="174"/>
      <c r="U10" s="174"/>
      <c r="V10" s="174"/>
    </row>
    <row r="11" spans="1:22" s="175" customFormat="1" ht="119.25" customHeight="1" x14ac:dyDescent="0.25">
      <c r="A11" s="174"/>
      <c r="B11" s="421"/>
      <c r="C11" s="423"/>
      <c r="D11" s="441"/>
      <c r="E11" s="431"/>
      <c r="F11" s="423"/>
      <c r="G11" s="177" t="s">
        <v>202</v>
      </c>
      <c r="H11" s="423"/>
      <c r="I11" s="196">
        <v>0.42692307692307691</v>
      </c>
      <c r="J11" s="426"/>
      <c r="K11" s="423"/>
      <c r="L11" s="199"/>
      <c r="M11" s="229">
        <v>0.14807692307692308</v>
      </c>
      <c r="N11" s="431"/>
      <c r="O11" s="414"/>
      <c r="P11" s="418"/>
      <c r="Q11" s="448"/>
      <c r="R11" s="199" t="s">
        <v>317</v>
      </c>
      <c r="S11" s="198" t="s">
        <v>327</v>
      </c>
      <c r="T11" s="174"/>
      <c r="U11" s="174"/>
      <c r="V11" s="174"/>
    </row>
    <row r="12" spans="1:22" s="175" customFormat="1" ht="119.25" customHeight="1" thickBot="1" x14ac:dyDescent="0.3">
      <c r="A12" s="174"/>
      <c r="B12" s="439"/>
      <c r="C12" s="424"/>
      <c r="D12" s="442"/>
      <c r="E12" s="416"/>
      <c r="F12" s="423"/>
      <c r="G12" s="177" t="s">
        <v>203</v>
      </c>
      <c r="H12" s="424"/>
      <c r="I12" s="196">
        <v>0.63174418604651161</v>
      </c>
      <c r="J12" s="426"/>
      <c r="K12" s="424"/>
      <c r="L12" s="199"/>
      <c r="M12" s="229">
        <v>0.19807692307692307</v>
      </c>
      <c r="N12" s="416"/>
      <c r="O12" s="414"/>
      <c r="P12" s="418"/>
      <c r="Q12" s="448"/>
      <c r="R12" s="199" t="s">
        <v>318</v>
      </c>
      <c r="S12" s="198" t="s">
        <v>328</v>
      </c>
      <c r="T12" s="174"/>
      <c r="U12" s="174"/>
      <c r="V12" s="174"/>
    </row>
    <row r="13" spans="1:22" ht="252.75" customHeight="1" x14ac:dyDescent="0.25">
      <c r="A13" s="128"/>
      <c r="B13" s="420">
        <v>2</v>
      </c>
      <c r="C13" s="422" t="s">
        <v>196</v>
      </c>
      <c r="D13" s="432" t="s">
        <v>204</v>
      </c>
      <c r="E13" s="412">
        <v>1</v>
      </c>
      <c r="F13" s="425" t="s">
        <v>198</v>
      </c>
      <c r="G13" s="177" t="s">
        <v>205</v>
      </c>
      <c r="H13" s="412">
        <v>0.3</v>
      </c>
      <c r="I13" s="196">
        <v>0.66</v>
      </c>
      <c r="J13" s="427">
        <v>0.4</v>
      </c>
      <c r="K13" s="412">
        <f>(AVERAGE(I13:I15)*H13)/H13</f>
        <v>0.57333333333333336</v>
      </c>
      <c r="L13" s="201"/>
      <c r="M13" s="229">
        <v>0.28999999999999998</v>
      </c>
      <c r="N13" s="412">
        <v>0.6</v>
      </c>
      <c r="O13" s="414">
        <f>IFERROR((AVERAGE(M13:M15)*H13)/H13,0)</f>
        <v>0.3833333333333333</v>
      </c>
      <c r="P13" s="415">
        <f>IF(SUM(K13,O13)&gt;100%,"NO PERMITIDO",SUM(K13,O13))</f>
        <v>0.95666666666666667</v>
      </c>
      <c r="Q13" s="419">
        <f>H13*P13/100%</f>
        <v>0.28699999999999998</v>
      </c>
      <c r="R13" s="201" t="s">
        <v>319</v>
      </c>
      <c r="S13" s="198" t="s">
        <v>329</v>
      </c>
      <c r="T13" s="128"/>
      <c r="U13" s="128"/>
      <c r="V13" s="128"/>
    </row>
    <row r="14" spans="1:22" ht="228" customHeight="1" x14ac:dyDescent="0.25">
      <c r="A14" s="128"/>
      <c r="B14" s="421"/>
      <c r="C14" s="423"/>
      <c r="D14" s="423"/>
      <c r="E14" s="413"/>
      <c r="F14" s="426"/>
      <c r="G14" s="177" t="s">
        <v>206</v>
      </c>
      <c r="H14" s="413"/>
      <c r="I14" s="196">
        <v>0.5</v>
      </c>
      <c r="J14" s="426"/>
      <c r="K14" s="413"/>
      <c r="L14" s="201"/>
      <c r="M14" s="229">
        <v>0.66</v>
      </c>
      <c r="N14" s="413"/>
      <c r="O14" s="414"/>
      <c r="P14" s="415"/>
      <c r="Q14" s="419"/>
      <c r="R14" s="201" t="s">
        <v>320</v>
      </c>
      <c r="S14" s="198" t="s">
        <v>333</v>
      </c>
      <c r="T14" s="128"/>
      <c r="U14" s="128"/>
      <c r="V14" s="128"/>
    </row>
    <row r="15" spans="1:22" ht="228" customHeight="1" x14ac:dyDescent="0.25">
      <c r="A15" s="128"/>
      <c r="B15" s="421"/>
      <c r="C15" s="424"/>
      <c r="D15" s="423"/>
      <c r="E15" s="413"/>
      <c r="F15" s="426"/>
      <c r="G15" s="177" t="s">
        <v>306</v>
      </c>
      <c r="H15" s="413"/>
      <c r="I15" s="196">
        <v>0.56000000000000005</v>
      </c>
      <c r="J15" s="426"/>
      <c r="K15" s="413"/>
      <c r="L15" s="201"/>
      <c r="M15" s="229">
        <v>0.2</v>
      </c>
      <c r="N15" s="413"/>
      <c r="O15" s="414"/>
      <c r="P15" s="415"/>
      <c r="Q15" s="419"/>
      <c r="R15" s="201" t="s">
        <v>321</v>
      </c>
      <c r="S15" s="198" t="s">
        <v>330</v>
      </c>
      <c r="T15" s="128"/>
      <c r="U15" s="128"/>
      <c r="V15" s="128"/>
    </row>
    <row r="16" spans="1:22" ht="159.75" customHeight="1" x14ac:dyDescent="0.25">
      <c r="A16" s="128"/>
      <c r="B16" s="420">
        <v>3</v>
      </c>
      <c r="C16" s="422" t="s">
        <v>196</v>
      </c>
      <c r="D16" s="422" t="s">
        <v>208</v>
      </c>
      <c r="E16" s="412">
        <v>1</v>
      </c>
      <c r="F16" s="425" t="s">
        <v>198</v>
      </c>
      <c r="G16" s="176" t="s">
        <v>209</v>
      </c>
      <c r="H16" s="412">
        <v>0.3</v>
      </c>
      <c r="I16" s="196">
        <v>0.63</v>
      </c>
      <c r="J16" s="427">
        <v>0.4</v>
      </c>
      <c r="K16" s="412">
        <f>(AVERAGE(I16:I18)*H16)/H16</f>
        <v>0.48666666666666664</v>
      </c>
      <c r="L16" s="201"/>
      <c r="M16" s="229">
        <v>0.20692307692307693</v>
      </c>
      <c r="N16" s="412">
        <v>0.6</v>
      </c>
      <c r="O16" s="414">
        <f>IFERROR((AVERAGE(M16:M18)*H16)/H16,0)</f>
        <v>0.42230769230769233</v>
      </c>
      <c r="P16" s="415">
        <f>IF(SUM(K16,O16)&gt;100%,"NO PERMITIDO",SUM(K16,O16))</f>
        <v>0.90897435897435896</v>
      </c>
      <c r="Q16" s="419">
        <f>H16*P16/100%</f>
        <v>0.27269230769230768</v>
      </c>
      <c r="R16" s="201" t="s">
        <v>322</v>
      </c>
      <c r="S16" s="198" t="s">
        <v>331</v>
      </c>
      <c r="T16" s="128"/>
      <c r="U16" s="128"/>
      <c r="V16" s="128"/>
    </row>
    <row r="17" spans="1:22" ht="159.75" customHeight="1" x14ac:dyDescent="0.25">
      <c r="A17" s="128"/>
      <c r="B17" s="421"/>
      <c r="C17" s="423"/>
      <c r="D17" s="423"/>
      <c r="E17" s="413"/>
      <c r="F17" s="426"/>
      <c r="G17" s="177" t="s">
        <v>210</v>
      </c>
      <c r="H17" s="413"/>
      <c r="I17" s="196">
        <v>0.33</v>
      </c>
      <c r="J17" s="426"/>
      <c r="K17" s="413"/>
      <c r="L17" s="201"/>
      <c r="M17" s="229">
        <v>0.4</v>
      </c>
      <c r="N17" s="413"/>
      <c r="O17" s="414"/>
      <c r="P17" s="415"/>
      <c r="Q17" s="419"/>
      <c r="R17" s="201" t="s">
        <v>323</v>
      </c>
      <c r="S17" s="198" t="s">
        <v>332</v>
      </c>
      <c r="T17" s="128"/>
      <c r="U17" s="128"/>
      <c r="V17" s="128"/>
    </row>
    <row r="18" spans="1:22" ht="409.5" customHeight="1" thickBot="1" x14ac:dyDescent="0.3">
      <c r="A18" s="128"/>
      <c r="B18" s="421"/>
      <c r="C18" s="424"/>
      <c r="D18" s="424"/>
      <c r="E18" s="413"/>
      <c r="F18" s="426"/>
      <c r="G18" s="177" t="s">
        <v>211</v>
      </c>
      <c r="H18" s="413"/>
      <c r="I18" s="196">
        <v>0.5</v>
      </c>
      <c r="J18" s="426"/>
      <c r="K18" s="413"/>
      <c r="L18" s="186"/>
      <c r="M18" s="229">
        <v>0.66</v>
      </c>
      <c r="N18" s="413"/>
      <c r="O18" s="414"/>
      <c r="P18" s="415"/>
      <c r="Q18" s="419"/>
      <c r="R18" s="186" t="s">
        <v>334</v>
      </c>
      <c r="S18" s="205" t="s">
        <v>308</v>
      </c>
      <c r="T18" s="128"/>
      <c r="U18" s="128"/>
      <c r="V18" s="128"/>
    </row>
    <row r="19" spans="1:22" ht="27" customHeight="1" thickBot="1" x14ac:dyDescent="0.35">
      <c r="A19" s="128"/>
      <c r="B19" s="406" t="s">
        <v>48</v>
      </c>
      <c r="C19" s="407"/>
      <c r="D19" s="407"/>
      <c r="E19" s="407"/>
      <c r="F19" s="407"/>
      <c r="G19" s="408"/>
      <c r="H19" s="140">
        <f>IF(SUM(H8:H18)&gt;100%,"supera el 100%",SUM(H8:H18))</f>
        <v>1</v>
      </c>
      <c r="I19" s="141"/>
      <c r="J19" s="141"/>
      <c r="K19" s="202">
        <f>AVERAGE(K8:K18)</f>
        <v>0.50519137064485908</v>
      </c>
      <c r="L19" s="141"/>
      <c r="M19" s="141"/>
      <c r="N19" s="142"/>
      <c r="O19" s="143">
        <f>AVERAGE(O8:O18)</f>
        <v>0.33173382173382171</v>
      </c>
      <c r="P19" s="142"/>
      <c r="Q19" s="230">
        <f>SUM(Q8:Q18)</f>
        <v>0.81774612829031434</v>
      </c>
      <c r="R19" s="184"/>
      <c r="S19" s="206"/>
      <c r="T19" s="128"/>
      <c r="U19" s="128"/>
      <c r="V19" s="128"/>
    </row>
    <row r="20" spans="1:22" ht="27" customHeight="1" x14ac:dyDescent="0.3">
      <c r="A20" s="128"/>
      <c r="B20" s="409" t="s">
        <v>212</v>
      </c>
      <c r="C20" s="410"/>
      <c r="D20" s="410"/>
      <c r="E20" s="410"/>
      <c r="F20" s="410"/>
      <c r="G20" s="410"/>
      <c r="H20" s="410"/>
      <c r="I20" s="410"/>
      <c r="J20" s="410"/>
      <c r="K20" s="410"/>
      <c r="L20" s="410"/>
      <c r="M20" s="410"/>
      <c r="N20" s="410"/>
      <c r="O20" s="410"/>
      <c r="P20" s="411"/>
      <c r="Q20" s="183"/>
      <c r="R20" s="184"/>
      <c r="S20" s="207"/>
      <c r="T20" s="128"/>
      <c r="U20" s="128"/>
      <c r="V20" s="128"/>
    </row>
    <row r="21" spans="1:22" ht="305.25" customHeight="1" thickBot="1" x14ac:dyDescent="0.3">
      <c r="A21" s="128"/>
      <c r="B21" s="179">
        <v>1</v>
      </c>
      <c r="C21" s="178" t="s">
        <v>196</v>
      </c>
      <c r="D21" s="178" t="s">
        <v>213</v>
      </c>
      <c r="E21" s="172">
        <v>1</v>
      </c>
      <c r="F21" s="173" t="s">
        <v>214</v>
      </c>
      <c r="G21" s="180" t="s">
        <v>215</v>
      </c>
      <c r="H21" s="172">
        <v>0.05</v>
      </c>
      <c r="I21" s="196">
        <v>0.5</v>
      </c>
      <c r="J21" s="185">
        <v>0.2</v>
      </c>
      <c r="K21" s="203">
        <f>(AVERAGE(I21)*H21)</f>
        <v>2.5000000000000001E-2</v>
      </c>
      <c r="L21" s="172"/>
      <c r="M21" s="229">
        <v>0.63</v>
      </c>
      <c r="N21" s="172">
        <v>0.8</v>
      </c>
      <c r="O21" s="185">
        <f>IFERROR((AVERAGE(M21)*H21),0)</f>
        <v>3.15E-2</v>
      </c>
      <c r="P21" s="187">
        <f>IF(SUM(K21,O21)&gt;100%,"NO PERMITIDO",SUM(K21,O21))</f>
        <v>5.6500000000000002E-2</v>
      </c>
      <c r="Q21" s="194">
        <f>H21*P21/100%</f>
        <v>2.8250000000000003E-3</v>
      </c>
      <c r="R21" s="172" t="s">
        <v>335</v>
      </c>
      <c r="S21" s="208" t="s">
        <v>307</v>
      </c>
      <c r="T21" s="128"/>
      <c r="U21" s="128"/>
      <c r="V21" s="128"/>
    </row>
    <row r="22" spans="1:22" ht="27" thickBot="1" x14ac:dyDescent="0.35">
      <c r="A22" s="128"/>
      <c r="B22" s="406" t="s">
        <v>48</v>
      </c>
      <c r="C22" s="407"/>
      <c r="D22" s="407"/>
      <c r="E22" s="407"/>
      <c r="F22" s="407"/>
      <c r="G22" s="407"/>
      <c r="H22" s="142">
        <f>SUM(H19,H21)</f>
        <v>1.05</v>
      </c>
      <c r="I22" s="141"/>
      <c r="J22" s="192"/>
      <c r="K22" s="204">
        <f>SUM(K19,K21)</f>
        <v>0.53019137064485911</v>
      </c>
      <c r="L22" s="141"/>
      <c r="M22" s="141"/>
      <c r="N22" s="193"/>
      <c r="O22" s="142">
        <f>SUM(O19,O21)</f>
        <v>0.36323382173382168</v>
      </c>
      <c r="P22" s="193"/>
      <c r="Q22" s="142">
        <f>SUM(Q19,Q21)</f>
        <v>0.82057112829031431</v>
      </c>
      <c r="R22" s="184"/>
      <c r="S22" s="184"/>
      <c r="T22" s="128"/>
      <c r="U22" s="128"/>
      <c r="V22" s="128"/>
    </row>
    <row r="23" spans="1:22" ht="29.25" customHeight="1" thickBot="1" x14ac:dyDescent="0.3">
      <c r="A23" s="128"/>
      <c r="B23" s="144"/>
      <c r="C23" s="145"/>
      <c r="D23" s="146"/>
      <c r="E23" s="146"/>
      <c r="F23" s="145"/>
      <c r="G23" s="145"/>
      <c r="H23" s="146"/>
      <c r="I23" s="146"/>
      <c r="J23" s="146"/>
      <c r="K23" s="146"/>
      <c r="L23" s="146"/>
      <c r="M23" s="146"/>
      <c r="N23" s="146"/>
      <c r="O23" s="146"/>
      <c r="P23" s="146"/>
      <c r="Q23" s="147"/>
      <c r="R23" s="146"/>
      <c r="S23" s="148"/>
      <c r="T23" s="128"/>
      <c r="U23" s="128"/>
      <c r="V23" s="128"/>
    </row>
    <row r="24" spans="1:22" ht="48.75" customHeight="1" x14ac:dyDescent="0.4">
      <c r="A24" s="128"/>
      <c r="B24" s="144"/>
      <c r="C24" s="149" t="s">
        <v>216</v>
      </c>
      <c r="D24" s="504">
        <v>44827</v>
      </c>
      <c r="E24" s="504"/>
      <c r="F24" s="146"/>
      <c r="G24" s="505"/>
      <c r="H24" s="506"/>
      <c r="I24" s="506"/>
      <c r="J24" s="507"/>
      <c r="K24" s="150"/>
      <c r="L24" s="508"/>
      <c r="M24" s="509"/>
      <c r="N24" s="509"/>
      <c r="O24" s="509"/>
      <c r="P24" s="510"/>
      <c r="Q24" s="151"/>
      <c r="R24" s="152"/>
      <c r="S24" s="153"/>
      <c r="T24" s="128"/>
      <c r="U24" s="128"/>
      <c r="V24" s="128"/>
    </row>
    <row r="25" spans="1:22" ht="48" customHeight="1" thickBot="1" x14ac:dyDescent="0.4">
      <c r="A25" s="128"/>
      <c r="B25" s="144"/>
      <c r="C25" s="149" t="s">
        <v>217</v>
      </c>
      <c r="D25" s="394" t="s">
        <v>218</v>
      </c>
      <c r="E25" s="394"/>
      <c r="F25" s="146"/>
      <c r="G25" s="395" t="s">
        <v>219</v>
      </c>
      <c r="H25" s="396"/>
      <c r="I25" s="396"/>
      <c r="J25" s="397"/>
      <c r="K25" s="150"/>
      <c r="L25" s="403" t="s">
        <v>220</v>
      </c>
      <c r="M25" s="404"/>
      <c r="N25" s="404"/>
      <c r="O25" s="404"/>
      <c r="P25" s="405"/>
      <c r="Q25" s="154"/>
      <c r="R25" s="155"/>
      <c r="S25" s="156"/>
      <c r="T25" s="128"/>
      <c r="U25" s="128"/>
      <c r="V25" s="128"/>
    </row>
    <row r="26" spans="1:22" ht="27" thickBot="1" x14ac:dyDescent="0.3">
      <c r="A26" s="128"/>
      <c r="B26" s="157"/>
      <c r="C26" s="158"/>
      <c r="D26" s="159"/>
      <c r="E26" s="159"/>
      <c r="F26" s="159"/>
      <c r="G26" s="159"/>
      <c r="H26" s="159"/>
      <c r="I26" s="159"/>
      <c r="J26" s="159"/>
      <c r="K26" s="159"/>
      <c r="L26" s="159"/>
      <c r="M26" s="159"/>
      <c r="N26" s="159"/>
      <c r="O26" s="159"/>
      <c r="P26" s="159"/>
      <c r="Q26" s="160"/>
      <c r="R26" s="159"/>
      <c r="S26" s="161"/>
      <c r="T26" s="128"/>
      <c r="U26" s="128"/>
      <c r="V26" s="128"/>
    </row>
    <row r="27" spans="1:22" ht="26.25" x14ac:dyDescent="0.25">
      <c r="A27" s="128"/>
      <c r="B27" s="128"/>
      <c r="C27" s="128"/>
      <c r="D27" s="128"/>
      <c r="E27" s="128"/>
      <c r="F27" s="128"/>
      <c r="G27" s="128"/>
      <c r="H27" s="128"/>
      <c r="I27" s="128"/>
      <c r="J27" s="128"/>
      <c r="K27" s="128"/>
      <c r="L27" s="128"/>
      <c r="M27" s="128"/>
      <c r="N27" s="128"/>
      <c r="O27" s="128"/>
      <c r="P27" s="128"/>
      <c r="Q27" s="128"/>
      <c r="R27" s="128"/>
      <c r="S27" s="128"/>
      <c r="T27" s="128"/>
      <c r="U27" s="128"/>
      <c r="V27" s="128"/>
    </row>
    <row r="28" spans="1:22" ht="26.25" x14ac:dyDescent="0.25">
      <c r="A28" s="128"/>
      <c r="B28" s="128"/>
      <c r="C28" s="128"/>
      <c r="D28" s="128"/>
      <c r="E28" s="128"/>
      <c r="F28" s="128"/>
      <c r="G28" s="128"/>
      <c r="H28" s="128"/>
      <c r="I28" s="128"/>
      <c r="J28" s="128"/>
      <c r="K28" s="128"/>
      <c r="L28" s="128"/>
      <c r="M28" s="128"/>
      <c r="N28" s="128"/>
      <c r="O28" s="128"/>
      <c r="P28" s="128"/>
      <c r="Q28" s="128"/>
      <c r="R28" s="128"/>
      <c r="S28" s="128"/>
      <c r="T28" s="128"/>
      <c r="U28" s="128"/>
      <c r="V28" s="128"/>
    </row>
  </sheetData>
  <mergeCells count="62">
    <mergeCell ref="P6:P7"/>
    <mergeCell ref="Q6:Q7"/>
    <mergeCell ref="E8:E12"/>
    <mergeCell ref="F8:F12"/>
    <mergeCell ref="G6:G7"/>
    <mergeCell ref="H6:I6"/>
    <mergeCell ref="J6:O6"/>
    <mergeCell ref="P8:P12"/>
    <mergeCell ref="F1:F2"/>
    <mergeCell ref="H1:H2"/>
    <mergeCell ref="B4:S4"/>
    <mergeCell ref="B5:H5"/>
    <mergeCell ref="K5:O5"/>
    <mergeCell ref="P5:S5"/>
    <mergeCell ref="B6:B7"/>
    <mergeCell ref="C6:C7"/>
    <mergeCell ref="D6:D7"/>
    <mergeCell ref="E6:E7"/>
    <mergeCell ref="F6:F7"/>
    <mergeCell ref="R6:S6"/>
    <mergeCell ref="Q8:Q12"/>
    <mergeCell ref="B13:B15"/>
    <mergeCell ref="C13:C15"/>
    <mergeCell ref="D13:D15"/>
    <mergeCell ref="E13:E15"/>
    <mergeCell ref="F13:F15"/>
    <mergeCell ref="H13:H15"/>
    <mergeCell ref="J13:J15"/>
    <mergeCell ref="K13:K15"/>
    <mergeCell ref="N13:N15"/>
    <mergeCell ref="H8:H12"/>
    <mergeCell ref="J8:J12"/>
    <mergeCell ref="K8:K12"/>
    <mergeCell ref="N8:N12"/>
    <mergeCell ref="O8:O12"/>
    <mergeCell ref="Q16:Q18"/>
    <mergeCell ref="B19:G19"/>
    <mergeCell ref="O13:O15"/>
    <mergeCell ref="P13:P15"/>
    <mergeCell ref="Q13:Q15"/>
    <mergeCell ref="B16:B18"/>
    <mergeCell ref="C16:C18"/>
    <mergeCell ref="D16:D18"/>
    <mergeCell ref="E16:E18"/>
    <mergeCell ref="F16:F18"/>
    <mergeCell ref="H16:H18"/>
    <mergeCell ref="J16:J18"/>
    <mergeCell ref="B8:B12"/>
    <mergeCell ref="C8:C12"/>
    <mergeCell ref="D8:D12"/>
    <mergeCell ref="D25:E25"/>
    <mergeCell ref="G25:J25"/>
    <mergeCell ref="L25:P25"/>
    <mergeCell ref="K16:K18"/>
    <mergeCell ref="N16:N18"/>
    <mergeCell ref="O16:O18"/>
    <mergeCell ref="P16:P18"/>
    <mergeCell ref="B20:P20"/>
    <mergeCell ref="B22:G22"/>
    <mergeCell ref="D24:E24"/>
    <mergeCell ref="G24:J24"/>
    <mergeCell ref="L24:P24"/>
  </mergeCells>
  <conditionalFormatting sqref="P8 P13 P16">
    <cfRule type="cellIs" dxfId="1" priority="2" operator="greaterThan">
      <formula>100</formula>
    </cfRule>
  </conditionalFormatting>
  <conditionalFormatting sqref="P21">
    <cfRule type="cellIs" dxfId="0" priority="1" operator="greaterThan">
      <formula>100</formula>
    </cfRule>
  </conditionalFormatting>
  <dataValidations count="1">
    <dataValidation allowBlank="1" showInputMessage="1" showErrorMessage="1" errorTitle="error" error="solo datos númericos" sqref="H8:H18 H21" xr:uid="{00000000-0002-0000-0C00-000000000000}"/>
  </dataValidations>
  <printOptions horizontalCentered="1" verticalCentered="1"/>
  <pageMargins left="0" right="0" top="0" bottom="0" header="0.31496062992125984" footer="0.31496062992125984"/>
  <pageSetup paperSize="5" scale="20" orientation="landscape" r:id="rId1"/>
  <rowBreaks count="1" manualBreakCount="1">
    <brk id="26" max="17" man="1"/>
  </rowBreaks>
  <colBreaks count="1" manualBreakCount="1">
    <brk id="19" max="40" man="1"/>
  </col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79998168889431442"/>
  </sheetPr>
  <dimension ref="A1:M248"/>
  <sheetViews>
    <sheetView tabSelected="1" view="pageBreakPreview" topLeftCell="B44" zoomScale="121" zoomScaleNormal="121" zoomScaleSheetLayoutView="121" zoomScalePageLayoutView="121" workbookViewId="0">
      <selection activeCell="J64" sqref="J64"/>
    </sheetView>
  </sheetViews>
  <sheetFormatPr baseColWidth="10" defaultColWidth="10.85546875" defaultRowHeight="15" x14ac:dyDescent="0.25"/>
  <cols>
    <col min="1" max="1" width="2.42578125" style="59" customWidth="1"/>
    <col min="2" max="2" width="4" style="1" customWidth="1"/>
    <col min="3" max="3" width="24.7109375" style="1" customWidth="1"/>
    <col min="4" max="4" width="35.42578125" style="52" customWidth="1"/>
    <col min="5" max="5" width="12" style="1" customWidth="1"/>
    <col min="6" max="6" width="9.85546875" style="1" customWidth="1"/>
    <col min="7" max="7" width="12.7109375" style="1" customWidth="1"/>
    <col min="8" max="8" width="14.140625" style="1" customWidth="1"/>
    <col min="9" max="9" width="24.42578125" style="1" customWidth="1"/>
    <col min="10" max="10" width="32.140625" style="1" customWidth="1"/>
    <col min="11" max="11" width="1.7109375" style="59" customWidth="1"/>
    <col min="12" max="12" width="16.42578125" style="59" customWidth="1"/>
    <col min="13" max="16384" width="10.85546875" style="1"/>
  </cols>
  <sheetData>
    <row r="1" spans="1:12" ht="72" customHeight="1" thickBot="1" x14ac:dyDescent="0.3">
      <c r="B1" s="59"/>
      <c r="C1" s="59"/>
      <c r="D1" s="59"/>
      <c r="E1" s="59"/>
      <c r="F1" s="59"/>
      <c r="G1" s="59"/>
      <c r="H1" s="59"/>
      <c r="I1" s="59"/>
      <c r="J1" s="59"/>
      <c r="L1"/>
    </row>
    <row r="2" spans="1:12" ht="35.1" customHeight="1" thickBot="1" x14ac:dyDescent="0.3">
      <c r="A2" s="76"/>
      <c r="B2" s="512" t="s">
        <v>222</v>
      </c>
      <c r="C2" s="513"/>
      <c r="D2" s="513"/>
      <c r="E2" s="513"/>
      <c r="F2" s="513"/>
      <c r="G2" s="513"/>
      <c r="H2" s="513"/>
      <c r="I2" s="513"/>
      <c r="J2" s="514"/>
      <c r="K2" s="76"/>
      <c r="L2"/>
    </row>
    <row r="3" spans="1:12" ht="5.0999999999999996" customHeight="1" thickBot="1" x14ac:dyDescent="0.3">
      <c r="A3" s="76"/>
      <c r="B3" s="77"/>
      <c r="C3" s="77"/>
      <c r="D3" s="78"/>
      <c r="E3" s="77"/>
      <c r="F3" s="77"/>
      <c r="G3" s="77"/>
      <c r="H3" s="77"/>
      <c r="I3" s="77"/>
      <c r="J3" s="77"/>
      <c r="K3" s="76"/>
      <c r="L3"/>
    </row>
    <row r="4" spans="1:12" ht="21.95" customHeight="1" thickBot="1" x14ac:dyDescent="0.3">
      <c r="A4" s="76"/>
      <c r="B4" s="515" t="s">
        <v>223</v>
      </c>
      <c r="C4" s="516"/>
      <c r="D4" s="516"/>
      <c r="E4" s="516"/>
      <c r="F4" s="516"/>
      <c r="G4" s="516"/>
      <c r="H4" s="516"/>
      <c r="I4" s="516"/>
      <c r="J4" s="517"/>
      <c r="K4" s="76"/>
      <c r="L4"/>
    </row>
    <row r="5" spans="1:12" s="53" customFormat="1" ht="16.5" x14ac:dyDescent="0.3">
      <c r="A5" s="76"/>
      <c r="B5" s="79"/>
      <c r="C5" s="518" t="s">
        <v>224</v>
      </c>
      <c r="D5" s="518"/>
      <c r="E5" s="518"/>
      <c r="F5" s="518"/>
      <c r="G5" s="518"/>
      <c r="H5" s="518"/>
      <c r="I5" s="518"/>
      <c r="J5" s="80">
        <v>5</v>
      </c>
      <c r="K5" s="76"/>
      <c r="L5"/>
    </row>
    <row r="6" spans="1:12" s="53" customFormat="1" ht="16.5" x14ac:dyDescent="0.3">
      <c r="A6" s="76"/>
      <c r="B6" s="81"/>
      <c r="C6" s="511" t="s">
        <v>225</v>
      </c>
      <c r="D6" s="511"/>
      <c r="E6" s="511"/>
      <c r="F6" s="511"/>
      <c r="G6" s="511"/>
      <c r="H6" s="511"/>
      <c r="I6" s="511"/>
      <c r="J6" s="82">
        <v>4</v>
      </c>
      <c r="K6" s="76"/>
      <c r="L6"/>
    </row>
    <row r="7" spans="1:12" s="53" customFormat="1" ht="16.5" x14ac:dyDescent="0.3">
      <c r="A7" s="76"/>
      <c r="B7" s="81"/>
      <c r="C7" s="511" t="s">
        <v>87</v>
      </c>
      <c r="D7" s="511"/>
      <c r="E7" s="511"/>
      <c r="F7" s="511"/>
      <c r="G7" s="511"/>
      <c r="H7" s="511"/>
      <c r="I7" s="511"/>
      <c r="J7" s="82">
        <v>3</v>
      </c>
      <c r="K7" s="76"/>
      <c r="L7"/>
    </row>
    <row r="8" spans="1:12" s="53" customFormat="1" ht="16.5" x14ac:dyDescent="0.3">
      <c r="A8" s="76"/>
      <c r="B8" s="81"/>
      <c r="C8" s="511" t="s">
        <v>88</v>
      </c>
      <c r="D8" s="511"/>
      <c r="E8" s="511"/>
      <c r="F8" s="511"/>
      <c r="G8" s="511"/>
      <c r="H8" s="511"/>
      <c r="I8" s="511"/>
      <c r="J8" s="82">
        <v>2</v>
      </c>
      <c r="K8" s="76"/>
      <c r="L8"/>
    </row>
    <row r="9" spans="1:12" s="53" customFormat="1" ht="17.25" thickBot="1" x14ac:dyDescent="0.35">
      <c r="A9" s="76"/>
      <c r="B9" s="83"/>
      <c r="C9" s="519" t="s">
        <v>226</v>
      </c>
      <c r="D9" s="520"/>
      <c r="E9" s="520"/>
      <c r="F9" s="520"/>
      <c r="G9" s="520"/>
      <c r="H9" s="520"/>
      <c r="I9" s="520"/>
      <c r="J9" s="84">
        <v>1</v>
      </c>
      <c r="K9" s="76"/>
      <c r="L9"/>
    </row>
    <row r="10" spans="1:12" s="53" customFormat="1" ht="22.5" customHeight="1" thickBot="1" x14ac:dyDescent="0.35">
      <c r="A10" s="76"/>
      <c r="B10" s="76"/>
      <c r="C10" s="85"/>
      <c r="D10" s="85"/>
      <c r="E10" s="85"/>
      <c r="F10" s="85"/>
      <c r="G10" s="85"/>
      <c r="H10" s="85"/>
      <c r="I10" s="85"/>
      <c r="J10" s="86"/>
      <c r="K10" s="76"/>
      <c r="L10"/>
    </row>
    <row r="11" spans="1:12" ht="33" customHeight="1" x14ac:dyDescent="0.25">
      <c r="A11" s="76"/>
      <c r="B11" s="521" t="s">
        <v>227</v>
      </c>
      <c r="C11" s="522"/>
      <c r="D11" s="522" t="s">
        <v>228</v>
      </c>
      <c r="E11" s="522" t="s">
        <v>229</v>
      </c>
      <c r="F11" s="522"/>
      <c r="G11" s="522"/>
      <c r="H11" s="527" t="s">
        <v>230</v>
      </c>
      <c r="I11" s="530" t="s">
        <v>231</v>
      </c>
      <c r="J11" s="532" t="s">
        <v>232</v>
      </c>
      <c r="K11" s="60"/>
      <c r="L11"/>
    </row>
    <row r="12" spans="1:12" ht="27.75" customHeight="1" x14ac:dyDescent="0.25">
      <c r="A12" s="76"/>
      <c r="B12" s="523"/>
      <c r="C12" s="524"/>
      <c r="D12" s="524"/>
      <c r="E12" s="98" t="s">
        <v>233</v>
      </c>
      <c r="F12" s="98" t="s">
        <v>234</v>
      </c>
      <c r="G12" s="98" t="s">
        <v>235</v>
      </c>
      <c r="H12" s="528"/>
      <c r="I12" s="531"/>
      <c r="J12" s="533"/>
      <c r="K12" s="60"/>
      <c r="L12"/>
    </row>
    <row r="13" spans="1:12" ht="15.75" customHeight="1" x14ac:dyDescent="0.25">
      <c r="A13" s="76"/>
      <c r="B13" s="525"/>
      <c r="C13" s="526"/>
      <c r="D13" s="526"/>
      <c r="E13" s="54">
        <v>0.6</v>
      </c>
      <c r="F13" s="54">
        <v>0.2</v>
      </c>
      <c r="G13" s="54">
        <v>0.2</v>
      </c>
      <c r="H13" s="529"/>
      <c r="I13" s="531"/>
      <c r="J13" s="534"/>
      <c r="K13" s="60"/>
      <c r="L13"/>
    </row>
    <row r="14" spans="1:12" ht="29.25" customHeight="1" x14ac:dyDescent="0.25">
      <c r="A14" s="76"/>
      <c r="B14" s="535">
        <v>1</v>
      </c>
      <c r="C14" s="535" t="s">
        <v>236</v>
      </c>
      <c r="D14" s="103" t="s">
        <v>237</v>
      </c>
      <c r="E14" s="88"/>
      <c r="F14" s="88"/>
      <c r="G14" s="88"/>
      <c r="H14" s="536"/>
      <c r="I14" s="536">
        <f>SUM(E21:G21)</f>
        <v>0</v>
      </c>
      <c r="J14" s="537"/>
      <c r="K14" s="60"/>
      <c r="L14"/>
    </row>
    <row r="15" spans="1:12" ht="67.5" x14ac:dyDescent="0.25">
      <c r="A15" s="76"/>
      <c r="B15" s="535"/>
      <c r="C15" s="535"/>
      <c r="D15" s="103" t="s">
        <v>238</v>
      </c>
      <c r="E15" s="88"/>
      <c r="F15" s="88"/>
      <c r="G15" s="88"/>
      <c r="H15" s="536"/>
      <c r="I15" s="536"/>
      <c r="J15" s="537"/>
      <c r="K15" s="60"/>
      <c r="L15"/>
    </row>
    <row r="16" spans="1:12" ht="33.75" x14ac:dyDescent="0.25">
      <c r="A16" s="76"/>
      <c r="B16" s="535"/>
      <c r="C16" s="535"/>
      <c r="D16" s="103" t="s">
        <v>239</v>
      </c>
      <c r="E16" s="88"/>
      <c r="F16" s="88"/>
      <c r="G16" s="88"/>
      <c r="H16" s="536"/>
      <c r="I16" s="536"/>
      <c r="J16" s="537"/>
      <c r="K16" s="60"/>
      <c r="L16"/>
    </row>
    <row r="17" spans="1:12" ht="33.75" x14ac:dyDescent="0.25">
      <c r="A17" s="76"/>
      <c r="B17" s="535"/>
      <c r="C17" s="535"/>
      <c r="D17" s="103" t="s">
        <v>240</v>
      </c>
      <c r="E17" s="88"/>
      <c r="F17" s="88"/>
      <c r="G17" s="88"/>
      <c r="H17" s="536"/>
      <c r="I17" s="536"/>
      <c r="J17" s="537"/>
      <c r="K17" s="60"/>
      <c r="L17"/>
    </row>
    <row r="18" spans="1:12" ht="45" x14ac:dyDescent="0.25">
      <c r="A18" s="76"/>
      <c r="B18" s="535"/>
      <c r="C18" s="535"/>
      <c r="D18" s="103" t="s">
        <v>241</v>
      </c>
      <c r="E18" s="88"/>
      <c r="F18" s="88"/>
      <c r="G18" s="88"/>
      <c r="H18" s="536"/>
      <c r="I18" s="536"/>
      <c r="J18" s="537"/>
      <c r="K18" s="60"/>
      <c r="L18"/>
    </row>
    <row r="19" spans="1:12" ht="45" x14ac:dyDescent="0.25">
      <c r="A19" s="76"/>
      <c r="B19" s="535"/>
      <c r="C19" s="535"/>
      <c r="D19" s="103" t="s">
        <v>242</v>
      </c>
      <c r="E19" s="88"/>
      <c r="F19" s="88"/>
      <c r="G19" s="88"/>
      <c r="H19" s="536"/>
      <c r="I19" s="536"/>
      <c r="J19" s="537"/>
      <c r="K19" s="60"/>
      <c r="L19"/>
    </row>
    <row r="20" spans="1:12" ht="33.75" x14ac:dyDescent="0.25">
      <c r="A20" s="76"/>
      <c r="B20" s="535"/>
      <c r="C20" s="535"/>
      <c r="D20" s="103" t="s">
        <v>243</v>
      </c>
      <c r="E20" s="88"/>
      <c r="F20" s="88"/>
      <c r="G20" s="88"/>
      <c r="H20" s="536"/>
      <c r="I20" s="536"/>
      <c r="J20" s="537"/>
      <c r="K20" s="60"/>
      <c r="L20"/>
    </row>
    <row r="21" spans="1:12" ht="24.75" customHeight="1" x14ac:dyDescent="0.25">
      <c r="A21" s="76"/>
      <c r="B21" s="538" t="s">
        <v>244</v>
      </c>
      <c r="C21" s="538"/>
      <c r="D21" s="538"/>
      <c r="E21" s="51">
        <f>SUM(E14:E20)/7*60%</f>
        <v>0</v>
      </c>
      <c r="F21" s="56">
        <f>SUM(F14:F20)/7*20%</f>
        <v>0</v>
      </c>
      <c r="G21" s="56">
        <f>SUM(G14:G20)/7*20%</f>
        <v>0</v>
      </c>
      <c r="H21" s="536"/>
      <c r="I21" s="536"/>
      <c r="J21" s="537"/>
      <c r="K21" s="60"/>
      <c r="L21"/>
    </row>
    <row r="22" spans="1:12" ht="45" x14ac:dyDescent="0.25">
      <c r="A22" s="76"/>
      <c r="B22" s="535">
        <v>2</v>
      </c>
      <c r="C22" s="535" t="s">
        <v>245</v>
      </c>
      <c r="D22" s="103" t="s">
        <v>246</v>
      </c>
      <c r="E22" s="88"/>
      <c r="F22" s="88"/>
      <c r="G22" s="88"/>
      <c r="H22" s="536"/>
      <c r="I22" s="536">
        <f>SUM(E27:G27)</f>
        <v>0</v>
      </c>
      <c r="J22" s="539"/>
      <c r="K22" s="60"/>
      <c r="L22"/>
    </row>
    <row r="23" spans="1:12" ht="45" x14ac:dyDescent="0.25">
      <c r="A23" s="76"/>
      <c r="B23" s="535"/>
      <c r="C23" s="535"/>
      <c r="D23" s="103" t="s">
        <v>247</v>
      </c>
      <c r="E23" s="88"/>
      <c r="F23" s="88"/>
      <c r="G23" s="88"/>
      <c r="H23" s="536"/>
      <c r="I23" s="536"/>
      <c r="J23" s="539"/>
      <c r="K23" s="60"/>
      <c r="L23"/>
    </row>
    <row r="24" spans="1:12" ht="56.25" x14ac:dyDescent="0.25">
      <c r="A24" s="76"/>
      <c r="B24" s="535"/>
      <c r="C24" s="535"/>
      <c r="D24" s="103" t="s">
        <v>248</v>
      </c>
      <c r="E24" s="88"/>
      <c r="F24" s="88"/>
      <c r="G24" s="88"/>
      <c r="H24" s="536"/>
      <c r="I24" s="536"/>
      <c r="J24" s="539"/>
      <c r="K24" s="60"/>
      <c r="L24"/>
    </row>
    <row r="25" spans="1:12" ht="33.75" x14ac:dyDescent="0.25">
      <c r="A25" s="76"/>
      <c r="B25" s="535"/>
      <c r="C25" s="535"/>
      <c r="D25" s="103" t="s">
        <v>249</v>
      </c>
      <c r="E25" s="88"/>
      <c r="F25" s="88"/>
      <c r="G25" s="88"/>
      <c r="H25" s="536"/>
      <c r="I25" s="536"/>
      <c r="J25" s="539"/>
      <c r="K25" s="60"/>
      <c r="L25"/>
    </row>
    <row r="26" spans="1:12" ht="22.5" x14ac:dyDescent="0.25">
      <c r="A26" s="76"/>
      <c r="B26" s="535"/>
      <c r="C26" s="535"/>
      <c r="D26" s="103" t="s">
        <v>250</v>
      </c>
      <c r="E26" s="88"/>
      <c r="F26" s="88"/>
      <c r="G26" s="88"/>
      <c r="H26" s="536"/>
      <c r="I26" s="536"/>
      <c r="J26" s="539"/>
      <c r="K26" s="60"/>
      <c r="L26"/>
    </row>
    <row r="27" spans="1:12" ht="24.75" customHeight="1" x14ac:dyDescent="0.25">
      <c r="A27" s="76"/>
      <c r="B27" s="538" t="s">
        <v>251</v>
      </c>
      <c r="C27" s="538"/>
      <c r="D27" s="538"/>
      <c r="E27" s="56">
        <f>SUM(E22:E26)/5*60%</f>
        <v>0</v>
      </c>
      <c r="F27" s="56">
        <f>SUM(F22:F26)/5*20%</f>
        <v>0</v>
      </c>
      <c r="G27" s="56">
        <f>SUM(G22:G26)/5*20%</f>
        <v>0</v>
      </c>
      <c r="H27" s="536"/>
      <c r="I27" s="536"/>
      <c r="J27" s="539"/>
      <c r="K27" s="60"/>
      <c r="L27"/>
    </row>
    <row r="28" spans="1:12" x14ac:dyDescent="0.25">
      <c r="A28" s="76"/>
      <c r="B28" s="535">
        <v>3</v>
      </c>
      <c r="C28" s="535" t="s">
        <v>252</v>
      </c>
      <c r="D28" s="103" t="s">
        <v>253</v>
      </c>
      <c r="E28" s="88"/>
      <c r="F28" s="88"/>
      <c r="G28" s="88"/>
      <c r="H28" s="540"/>
      <c r="I28" s="536">
        <f>SUM(E34:G34)</f>
        <v>0</v>
      </c>
      <c r="J28" s="539"/>
      <c r="K28" s="60"/>
      <c r="L28"/>
    </row>
    <row r="29" spans="1:12" ht="56.25" x14ac:dyDescent="0.25">
      <c r="A29" s="76"/>
      <c r="B29" s="535"/>
      <c r="C29" s="535"/>
      <c r="D29" s="103" t="s">
        <v>254</v>
      </c>
      <c r="E29" s="88"/>
      <c r="F29" s="88"/>
      <c r="G29" s="88"/>
      <c r="H29" s="540"/>
      <c r="I29" s="536"/>
      <c r="J29" s="539"/>
      <c r="K29" s="60"/>
      <c r="L29"/>
    </row>
    <row r="30" spans="1:12" ht="45" x14ac:dyDescent="0.25">
      <c r="A30" s="76"/>
      <c r="B30" s="535"/>
      <c r="C30" s="535"/>
      <c r="D30" s="103" t="s">
        <v>255</v>
      </c>
      <c r="E30" s="88"/>
      <c r="F30" s="88"/>
      <c r="G30" s="88"/>
      <c r="H30" s="540"/>
      <c r="I30" s="536"/>
      <c r="J30" s="539"/>
      <c r="K30" s="60"/>
      <c r="L30"/>
    </row>
    <row r="31" spans="1:12" ht="33.75" x14ac:dyDescent="0.25">
      <c r="A31" s="76"/>
      <c r="B31" s="535"/>
      <c r="C31" s="535"/>
      <c r="D31" s="103" t="s">
        <v>256</v>
      </c>
      <c r="E31" s="88"/>
      <c r="F31" s="88"/>
      <c r="G31" s="88"/>
      <c r="H31" s="540"/>
      <c r="I31" s="536"/>
      <c r="J31" s="539"/>
      <c r="K31" s="60"/>
      <c r="L31"/>
    </row>
    <row r="32" spans="1:12" ht="27" customHeight="1" x14ac:dyDescent="0.25">
      <c r="A32" s="76"/>
      <c r="B32" s="535"/>
      <c r="C32" s="535"/>
      <c r="D32" s="103" t="s">
        <v>257</v>
      </c>
      <c r="E32" s="88"/>
      <c r="F32" s="88"/>
      <c r="G32" s="88"/>
      <c r="H32" s="540"/>
      <c r="I32" s="536"/>
      <c r="J32" s="539"/>
      <c r="K32" s="60"/>
      <c r="L32"/>
    </row>
    <row r="33" spans="1:12" ht="22.5" x14ac:dyDescent="0.25">
      <c r="A33" s="76"/>
      <c r="B33" s="535"/>
      <c r="C33" s="535"/>
      <c r="D33" s="103" t="s">
        <v>258</v>
      </c>
      <c r="E33" s="88"/>
      <c r="F33" s="88"/>
      <c r="G33" s="88"/>
      <c r="H33" s="540"/>
      <c r="I33" s="536"/>
      <c r="J33" s="539"/>
      <c r="K33" s="60"/>
      <c r="L33"/>
    </row>
    <row r="34" spans="1:12" ht="24.75" customHeight="1" x14ac:dyDescent="0.25">
      <c r="A34" s="76"/>
      <c r="B34" s="538" t="s">
        <v>251</v>
      </c>
      <c r="C34" s="538"/>
      <c r="D34" s="538"/>
      <c r="E34" s="56">
        <f>SUM(E28:E33)/6*60%</f>
        <v>0</v>
      </c>
      <c r="F34" s="56">
        <f>SUM(F28:F33)/6*20%</f>
        <v>0</v>
      </c>
      <c r="G34" s="56">
        <f>SUM(G28:G33)/6*20%</f>
        <v>0</v>
      </c>
      <c r="H34" s="540"/>
      <c r="I34" s="536"/>
      <c r="J34" s="539"/>
      <c r="K34" s="60"/>
      <c r="L34"/>
    </row>
    <row r="35" spans="1:12" ht="45" x14ac:dyDescent="0.25">
      <c r="A35" s="76"/>
      <c r="B35" s="535">
        <v>4</v>
      </c>
      <c r="C35" s="535" t="s">
        <v>259</v>
      </c>
      <c r="D35" s="103" t="s">
        <v>260</v>
      </c>
      <c r="E35" s="88"/>
      <c r="F35" s="88"/>
      <c r="G35" s="88"/>
      <c r="H35" s="541"/>
      <c r="I35" s="544">
        <f>SUM(E41:G41)</f>
        <v>0</v>
      </c>
      <c r="J35" s="547"/>
      <c r="K35" s="60"/>
      <c r="L35"/>
    </row>
    <row r="36" spans="1:12" ht="45" x14ac:dyDescent="0.25">
      <c r="A36" s="76"/>
      <c r="B36" s="535"/>
      <c r="C36" s="535"/>
      <c r="D36" s="103" t="s">
        <v>261</v>
      </c>
      <c r="E36" s="88"/>
      <c r="F36" s="88"/>
      <c r="G36" s="88"/>
      <c r="H36" s="542"/>
      <c r="I36" s="545"/>
      <c r="J36" s="547"/>
      <c r="K36" s="60"/>
      <c r="L36"/>
    </row>
    <row r="37" spans="1:12" ht="33.75" x14ac:dyDescent="0.25">
      <c r="A37" s="76"/>
      <c r="B37" s="535"/>
      <c r="C37" s="535"/>
      <c r="D37" s="103" t="s">
        <v>262</v>
      </c>
      <c r="E37" s="88"/>
      <c r="F37" s="88"/>
      <c r="G37" s="88"/>
      <c r="H37" s="542"/>
      <c r="I37" s="545"/>
      <c r="J37" s="547"/>
      <c r="K37" s="60"/>
      <c r="L37"/>
    </row>
    <row r="38" spans="1:12" ht="45" x14ac:dyDescent="0.25">
      <c r="A38" s="76"/>
      <c r="B38" s="535"/>
      <c r="C38" s="535"/>
      <c r="D38" s="103" t="s">
        <v>263</v>
      </c>
      <c r="E38" s="88"/>
      <c r="F38" s="88"/>
      <c r="G38" s="88"/>
      <c r="H38" s="542"/>
      <c r="I38" s="545"/>
      <c r="J38" s="547"/>
      <c r="K38" s="60"/>
      <c r="L38"/>
    </row>
    <row r="39" spans="1:12" ht="29.25" customHeight="1" x14ac:dyDescent="0.25">
      <c r="A39" s="76"/>
      <c r="B39" s="535"/>
      <c r="C39" s="535"/>
      <c r="D39" s="103" t="s">
        <v>264</v>
      </c>
      <c r="E39" s="88"/>
      <c r="F39" s="88"/>
      <c r="G39" s="88"/>
      <c r="H39" s="542"/>
      <c r="I39" s="545"/>
      <c r="J39" s="547"/>
      <c r="K39" s="60"/>
      <c r="L39"/>
    </row>
    <row r="40" spans="1:12" ht="18.75" customHeight="1" x14ac:dyDescent="0.25">
      <c r="A40" s="76"/>
      <c r="B40" s="535"/>
      <c r="C40" s="535"/>
      <c r="D40" s="103" t="s">
        <v>265</v>
      </c>
      <c r="E40" s="88"/>
      <c r="F40" s="88"/>
      <c r="G40" s="88"/>
      <c r="H40" s="542"/>
      <c r="I40" s="545"/>
      <c r="J40" s="547"/>
      <c r="K40" s="60"/>
      <c r="L40"/>
    </row>
    <row r="41" spans="1:12" ht="24.75" customHeight="1" x14ac:dyDescent="0.25">
      <c r="A41" s="76"/>
      <c r="B41" s="538" t="s">
        <v>251</v>
      </c>
      <c r="C41" s="538"/>
      <c r="D41" s="538"/>
      <c r="E41" s="56">
        <f>SUM(E35:E40)/6*60%</f>
        <v>0</v>
      </c>
      <c r="F41" s="56">
        <f>SUM(F35:F40)/6*20%</f>
        <v>0</v>
      </c>
      <c r="G41" s="56">
        <f>SUM(G35:G40)/6*20%</f>
        <v>0</v>
      </c>
      <c r="H41" s="543"/>
      <c r="I41" s="546"/>
      <c r="J41" s="547"/>
      <c r="K41" s="60"/>
      <c r="L41"/>
    </row>
    <row r="42" spans="1:12" ht="45" x14ac:dyDescent="0.25">
      <c r="A42" s="76"/>
      <c r="B42" s="535">
        <v>5</v>
      </c>
      <c r="C42" s="535" t="s">
        <v>266</v>
      </c>
      <c r="D42" s="103" t="s">
        <v>267</v>
      </c>
      <c r="E42" s="88"/>
      <c r="F42" s="88"/>
      <c r="G42" s="88"/>
      <c r="H42" s="536"/>
      <c r="I42" s="536">
        <f>SUM(E48:G48)</f>
        <v>0</v>
      </c>
      <c r="J42" s="537"/>
      <c r="K42" s="60"/>
      <c r="L42"/>
    </row>
    <row r="43" spans="1:12" ht="45" x14ac:dyDescent="0.25">
      <c r="A43" s="76"/>
      <c r="B43" s="535"/>
      <c r="C43" s="535"/>
      <c r="D43" s="103" t="s">
        <v>268</v>
      </c>
      <c r="E43" s="88"/>
      <c r="F43" s="88"/>
      <c r="G43" s="88"/>
      <c r="H43" s="536"/>
      <c r="I43" s="536"/>
      <c r="J43" s="537"/>
      <c r="K43" s="60"/>
      <c r="L43"/>
    </row>
    <row r="44" spans="1:12" ht="45" x14ac:dyDescent="0.25">
      <c r="A44" s="76"/>
      <c r="B44" s="535"/>
      <c r="C44" s="535"/>
      <c r="D44" s="103" t="s">
        <v>269</v>
      </c>
      <c r="E44" s="88"/>
      <c r="F44" s="88"/>
      <c r="G44" s="88"/>
      <c r="H44" s="536"/>
      <c r="I44" s="536"/>
      <c r="J44" s="537"/>
      <c r="K44" s="60"/>
      <c r="L44"/>
    </row>
    <row r="45" spans="1:12" ht="22.5" x14ac:dyDescent="0.25">
      <c r="A45" s="76"/>
      <c r="B45" s="535"/>
      <c r="C45" s="535"/>
      <c r="D45" s="103" t="s">
        <v>270</v>
      </c>
      <c r="E45" s="88"/>
      <c r="F45" s="88"/>
      <c r="G45" s="88"/>
      <c r="H45" s="536"/>
      <c r="I45" s="536"/>
      <c r="J45" s="537"/>
      <c r="K45" s="60"/>
      <c r="L45"/>
    </row>
    <row r="46" spans="1:12" ht="45" x14ac:dyDescent="0.25">
      <c r="A46" s="76"/>
      <c r="B46" s="535"/>
      <c r="C46" s="535"/>
      <c r="D46" s="103" t="s">
        <v>271</v>
      </c>
      <c r="E46" s="88"/>
      <c r="F46" s="88"/>
      <c r="G46" s="88"/>
      <c r="H46" s="536"/>
      <c r="I46" s="536"/>
      <c r="J46" s="537"/>
      <c r="K46" s="60"/>
      <c r="L46"/>
    </row>
    <row r="47" spans="1:12" ht="26.25" customHeight="1" x14ac:dyDescent="0.25">
      <c r="A47" s="76"/>
      <c r="B47" s="535"/>
      <c r="C47" s="535"/>
      <c r="D47" s="103" t="s">
        <v>272</v>
      </c>
      <c r="E47" s="88"/>
      <c r="F47" s="88"/>
      <c r="G47" s="88"/>
      <c r="H47" s="536"/>
      <c r="I47" s="536"/>
      <c r="J47" s="537"/>
      <c r="K47" s="60"/>
      <c r="L47"/>
    </row>
    <row r="48" spans="1:12" ht="24.75" customHeight="1" x14ac:dyDescent="0.25">
      <c r="A48" s="76"/>
      <c r="B48" s="538" t="s">
        <v>251</v>
      </c>
      <c r="C48" s="538"/>
      <c r="D48" s="538"/>
      <c r="E48" s="56">
        <f>SUM(E42:E47)/6*60%</f>
        <v>0</v>
      </c>
      <c r="F48" s="56">
        <f>SUM(F42:F47)/6*20%</f>
        <v>0</v>
      </c>
      <c r="G48" s="56">
        <f>SUM(G42:G47)/6*20%</f>
        <v>0</v>
      </c>
      <c r="H48" s="536"/>
      <c r="I48" s="536"/>
      <c r="J48" s="537"/>
      <c r="K48" s="60"/>
      <c r="L48"/>
    </row>
    <row r="49" spans="1:13" ht="22.5" hidden="1" x14ac:dyDescent="0.25">
      <c r="A49" s="76"/>
      <c r="B49" s="535">
        <v>6</v>
      </c>
      <c r="C49" s="535" t="s">
        <v>273</v>
      </c>
      <c r="D49" s="103" t="s">
        <v>274</v>
      </c>
      <c r="E49" s="99"/>
      <c r="F49" s="99"/>
      <c r="G49" s="99"/>
      <c r="H49" s="536"/>
      <c r="I49" s="536">
        <f>SUM(E54:G54)</f>
        <v>0</v>
      </c>
      <c r="J49" s="539"/>
      <c r="K49" s="60"/>
      <c r="L49"/>
    </row>
    <row r="50" spans="1:13" ht="33.75" hidden="1" x14ac:dyDescent="0.25">
      <c r="A50" s="76"/>
      <c r="B50" s="535"/>
      <c r="C50" s="535"/>
      <c r="D50" s="103" t="s">
        <v>275</v>
      </c>
      <c r="E50" s="99"/>
      <c r="F50" s="99"/>
      <c r="G50" s="99"/>
      <c r="H50" s="536"/>
      <c r="I50" s="536"/>
      <c r="J50" s="539"/>
      <c r="K50" s="60"/>
      <c r="L50"/>
    </row>
    <row r="51" spans="1:13" ht="33.75" hidden="1" x14ac:dyDescent="0.25">
      <c r="A51" s="76"/>
      <c r="B51" s="535"/>
      <c r="C51" s="535"/>
      <c r="D51" s="103" t="s">
        <v>276</v>
      </c>
      <c r="E51" s="99"/>
      <c r="F51" s="99"/>
      <c r="G51" s="99"/>
      <c r="H51" s="536"/>
      <c r="I51" s="536"/>
      <c r="J51" s="539"/>
      <c r="K51" s="60"/>
      <c r="L51"/>
    </row>
    <row r="52" spans="1:13" ht="33.75" hidden="1" x14ac:dyDescent="0.25">
      <c r="A52" s="76"/>
      <c r="B52" s="535"/>
      <c r="C52" s="535"/>
      <c r="D52" s="103" t="s">
        <v>277</v>
      </c>
      <c r="E52" s="99"/>
      <c r="F52" s="99"/>
      <c r="G52" s="99"/>
      <c r="H52" s="536"/>
      <c r="I52" s="536"/>
      <c r="J52" s="539"/>
      <c r="K52" s="60"/>
      <c r="L52"/>
    </row>
    <row r="53" spans="1:13" ht="45" hidden="1" x14ac:dyDescent="0.25">
      <c r="A53" s="76"/>
      <c r="B53" s="535"/>
      <c r="C53" s="535"/>
      <c r="D53" s="103" t="s">
        <v>278</v>
      </c>
      <c r="E53" s="99"/>
      <c r="F53" s="99"/>
      <c r="G53" s="99"/>
      <c r="H53" s="536"/>
      <c r="I53" s="536"/>
      <c r="J53" s="539"/>
      <c r="K53" s="60"/>
      <c r="L53"/>
    </row>
    <row r="54" spans="1:13" ht="24.75" hidden="1" customHeight="1" x14ac:dyDescent="0.25">
      <c r="A54" s="76"/>
      <c r="B54" s="538" t="s">
        <v>251</v>
      </c>
      <c r="C54" s="538"/>
      <c r="D54" s="538"/>
      <c r="E54" s="56">
        <f>SUM(E49:E53)/5*60%</f>
        <v>0</v>
      </c>
      <c r="F54" s="56">
        <f>SUM(F49:F53)/5*20%</f>
        <v>0</v>
      </c>
      <c r="G54" s="56">
        <f>SUM(G49:G53)/5*20%</f>
        <v>0</v>
      </c>
      <c r="H54" s="536"/>
      <c r="I54" s="536"/>
      <c r="J54" s="539"/>
      <c r="K54" s="60"/>
      <c r="L54"/>
    </row>
    <row r="55" spans="1:13" ht="24.75" hidden="1" customHeight="1" x14ac:dyDescent="0.25">
      <c r="A55" s="76"/>
      <c r="B55" s="535">
        <v>7</v>
      </c>
      <c r="C55" s="535" t="s">
        <v>279</v>
      </c>
      <c r="D55" s="55" t="s">
        <v>280</v>
      </c>
      <c r="E55" s="99"/>
      <c r="F55" s="99"/>
      <c r="G55" s="99"/>
      <c r="H55" s="540"/>
      <c r="I55" s="544">
        <f>SUM(E59:G59)</f>
        <v>0</v>
      </c>
      <c r="J55" s="539"/>
      <c r="K55" s="60"/>
      <c r="L55"/>
    </row>
    <row r="56" spans="1:13" ht="47.25" hidden="1" customHeight="1" x14ac:dyDescent="0.25">
      <c r="A56" s="76"/>
      <c r="B56" s="535"/>
      <c r="C56" s="535"/>
      <c r="D56" s="55" t="s">
        <v>281</v>
      </c>
      <c r="E56" s="99"/>
      <c r="F56" s="99"/>
      <c r="G56" s="99"/>
      <c r="H56" s="540"/>
      <c r="I56" s="545"/>
      <c r="J56" s="539"/>
      <c r="K56" s="60"/>
      <c r="L56"/>
    </row>
    <row r="57" spans="1:13" ht="14.25" hidden="1" customHeight="1" x14ac:dyDescent="0.25">
      <c r="A57" s="76"/>
      <c r="B57" s="535"/>
      <c r="C57" s="535"/>
      <c r="D57" s="55" t="s">
        <v>282</v>
      </c>
      <c r="E57" s="99"/>
      <c r="F57" s="99"/>
      <c r="G57" s="99"/>
      <c r="H57" s="540"/>
      <c r="I57" s="545"/>
      <c r="J57" s="539"/>
      <c r="K57" s="60"/>
      <c r="L57"/>
    </row>
    <row r="58" spans="1:13" ht="27" hidden="1" customHeight="1" x14ac:dyDescent="0.25">
      <c r="A58" s="76"/>
      <c r="B58" s="535"/>
      <c r="C58" s="535"/>
      <c r="D58" s="55" t="s">
        <v>283</v>
      </c>
      <c r="E58" s="99"/>
      <c r="F58" s="99"/>
      <c r="G58" s="99"/>
      <c r="H58" s="540"/>
      <c r="I58" s="545"/>
      <c r="J58" s="539"/>
      <c r="K58" s="60"/>
      <c r="L58"/>
    </row>
    <row r="59" spans="1:13" ht="24.75" hidden="1" customHeight="1" x14ac:dyDescent="0.25">
      <c r="A59" s="76"/>
      <c r="B59" s="538" t="s">
        <v>251</v>
      </c>
      <c r="C59" s="538"/>
      <c r="D59" s="538"/>
      <c r="E59" s="56">
        <f>SUM(E55:E58)/4*60%</f>
        <v>0</v>
      </c>
      <c r="F59" s="56">
        <f>SUM(F55:F58)/4*20%</f>
        <v>0</v>
      </c>
      <c r="G59" s="56">
        <f>SUM(G55:G58)/4*20%</f>
        <v>0</v>
      </c>
      <c r="H59" s="540"/>
      <c r="I59" s="546"/>
      <c r="J59" s="539"/>
      <c r="K59" s="60"/>
      <c r="L59"/>
    </row>
    <row r="60" spans="1:13" x14ac:dyDescent="0.25">
      <c r="A60" s="76"/>
      <c r="B60" s="538" t="s">
        <v>284</v>
      </c>
      <c r="C60" s="538"/>
      <c r="D60" s="538"/>
      <c r="E60" s="97">
        <f>AVERAGE(E48,E41,E34,E27,E21)</f>
        <v>0</v>
      </c>
      <c r="F60" s="97">
        <f>AVERAGE(F48,F41,F34,F27,F21)</f>
        <v>0</v>
      </c>
      <c r="G60" s="97">
        <f>AVERAGE(G48,G41,G34,G27,G21)</f>
        <v>0</v>
      </c>
      <c r="H60" s="60"/>
      <c r="I60" s="60"/>
      <c r="J60" s="60"/>
      <c r="K60" s="60"/>
      <c r="L60"/>
    </row>
    <row r="61" spans="1:13" ht="15.75" thickBot="1" x14ac:dyDescent="0.3">
      <c r="A61" s="76"/>
      <c r="B61" s="60"/>
      <c r="C61" s="60"/>
      <c r="D61" s="61"/>
      <c r="E61" s="96"/>
      <c r="F61" s="96"/>
      <c r="G61" s="96"/>
      <c r="H61" s="60"/>
      <c r="I61" s="60"/>
      <c r="J61" s="60"/>
      <c r="K61" s="60"/>
      <c r="L61"/>
    </row>
    <row r="62" spans="1:13" ht="18.75" customHeight="1" thickBot="1" x14ac:dyDescent="0.3">
      <c r="A62" s="76"/>
      <c r="B62" s="62"/>
      <c r="C62" s="62"/>
      <c r="D62" s="62"/>
      <c r="E62" s="548" t="s">
        <v>285</v>
      </c>
      <c r="F62" s="549"/>
      <c r="G62" s="550"/>
      <c r="H62" s="105"/>
      <c r="I62" s="106">
        <f>AVERAGE(I14:I48)</f>
        <v>0</v>
      </c>
      <c r="J62" s="107">
        <f>I62/5*100%</f>
        <v>0</v>
      </c>
      <c r="K62" s="60"/>
      <c r="L62"/>
    </row>
    <row r="63" spans="1:13" ht="36" customHeight="1" x14ac:dyDescent="0.25">
      <c r="A63" s="76"/>
      <c r="B63" s="76"/>
      <c r="C63" s="76"/>
      <c r="D63" s="87"/>
      <c r="E63" s="76"/>
      <c r="F63" s="76"/>
      <c r="G63" s="76"/>
      <c r="H63" s="76"/>
      <c r="I63" s="76"/>
      <c r="J63" s="76"/>
      <c r="K63" s="60"/>
      <c r="L63"/>
      <c r="M63"/>
    </row>
    <row r="64" spans="1:13" ht="30" customHeight="1" x14ac:dyDescent="0.25">
      <c r="A64" s="76"/>
      <c r="B64" s="76"/>
      <c r="C64" s="100" t="s">
        <v>216</v>
      </c>
      <c r="D64" s="181">
        <f>+'ANEXO 1'!D24</f>
        <v>44928</v>
      </c>
      <c r="E64" s="76"/>
      <c r="F64" s="76"/>
      <c r="G64" s="76"/>
      <c r="H64" s="551" t="str">
        <f>+'ANEXO 1'!L24</f>
        <v>Sandra Patricia Gomez Montoya</v>
      </c>
      <c r="I64" s="551"/>
      <c r="J64" s="252" t="str">
        <f>+'ANEXO 1'!G24</f>
        <v>Francisco Augusto Giuseppe Rossi Buenaventura</v>
      </c>
      <c r="K64" s="60"/>
      <c r="L64"/>
      <c r="M64"/>
    </row>
    <row r="65" spans="1:13" ht="30" customHeight="1" x14ac:dyDescent="0.25">
      <c r="A65" s="76"/>
      <c r="B65" s="76"/>
      <c r="C65" s="100" t="s">
        <v>217</v>
      </c>
      <c r="D65" s="100" t="s">
        <v>286</v>
      </c>
      <c r="E65" s="76"/>
      <c r="F65" s="76"/>
      <c r="G65" s="76"/>
      <c r="H65" s="552" t="s">
        <v>220</v>
      </c>
      <c r="I65" s="552"/>
      <c r="J65" s="100" t="s">
        <v>287</v>
      </c>
      <c r="K65" s="60"/>
      <c r="L65"/>
      <c r="M65"/>
    </row>
    <row r="66" spans="1:13" x14ac:dyDescent="0.25">
      <c r="A66" s="76"/>
      <c r="B66" s="76"/>
      <c r="C66" s="76"/>
      <c r="D66" s="76"/>
      <c r="E66" s="76"/>
      <c r="F66" s="76"/>
      <c r="G66" s="76"/>
      <c r="H66" s="76"/>
      <c r="I66" s="76"/>
      <c r="J66" s="76"/>
      <c r="K66" s="76"/>
      <c r="L66"/>
      <c r="M66"/>
    </row>
    <row r="67" spans="1:13" x14ac:dyDescent="0.25">
      <c r="A67"/>
      <c r="K67"/>
      <c r="L67"/>
    </row>
    <row r="68" spans="1:13" x14ac:dyDescent="0.25">
      <c r="A68"/>
      <c r="K68"/>
      <c r="L68"/>
    </row>
    <row r="69" spans="1:13" x14ac:dyDescent="0.25">
      <c r="A69"/>
      <c r="K69"/>
      <c r="L69"/>
    </row>
    <row r="70" spans="1:13" x14ac:dyDescent="0.25">
      <c r="A70"/>
      <c r="K70"/>
      <c r="L70"/>
    </row>
    <row r="71" spans="1:13" x14ac:dyDescent="0.25">
      <c r="A71"/>
      <c r="K71"/>
      <c r="L71"/>
    </row>
    <row r="72" spans="1:13" x14ac:dyDescent="0.25">
      <c r="A72"/>
      <c r="K72"/>
      <c r="L72"/>
    </row>
    <row r="73" spans="1:13" x14ac:dyDescent="0.25">
      <c r="A73"/>
      <c r="K73"/>
      <c r="L73"/>
    </row>
    <row r="74" spans="1:13" x14ac:dyDescent="0.25">
      <c r="A74"/>
      <c r="K74"/>
      <c r="L74"/>
    </row>
    <row r="75" spans="1:13" x14ac:dyDescent="0.25">
      <c r="A75"/>
      <c r="K75"/>
      <c r="L75"/>
    </row>
    <row r="76" spans="1:13" x14ac:dyDescent="0.25">
      <c r="A76"/>
      <c r="K76"/>
      <c r="L76"/>
    </row>
    <row r="77" spans="1:13" x14ac:dyDescent="0.25">
      <c r="A77"/>
      <c r="K77"/>
      <c r="L77"/>
    </row>
    <row r="78" spans="1:13" x14ac:dyDescent="0.25">
      <c r="A78"/>
      <c r="K78"/>
      <c r="L78"/>
    </row>
    <row r="79" spans="1:13" x14ac:dyDescent="0.25">
      <c r="A79"/>
      <c r="K79"/>
      <c r="L79"/>
    </row>
    <row r="80" spans="1:13" x14ac:dyDescent="0.25">
      <c r="A80"/>
      <c r="K80"/>
      <c r="L80"/>
    </row>
    <row r="81" spans="1:12" x14ac:dyDescent="0.25">
      <c r="A81"/>
      <c r="K81"/>
      <c r="L81"/>
    </row>
    <row r="82" spans="1:12" x14ac:dyDescent="0.25">
      <c r="A82"/>
      <c r="K82"/>
      <c r="L82"/>
    </row>
    <row r="83" spans="1:12" x14ac:dyDescent="0.25">
      <c r="A83"/>
      <c r="K83"/>
      <c r="L83"/>
    </row>
    <row r="84" spans="1:12" x14ac:dyDescent="0.25">
      <c r="A84"/>
      <c r="K84"/>
      <c r="L84"/>
    </row>
    <row r="85" spans="1:12" x14ac:dyDescent="0.25">
      <c r="A85"/>
      <c r="K85"/>
      <c r="L85"/>
    </row>
    <row r="86" spans="1:12" x14ac:dyDescent="0.25">
      <c r="A86"/>
      <c r="K86"/>
      <c r="L86"/>
    </row>
    <row r="87" spans="1:12" x14ac:dyDescent="0.25">
      <c r="A87"/>
      <c r="K87"/>
      <c r="L87"/>
    </row>
    <row r="88" spans="1:12" x14ac:dyDescent="0.25">
      <c r="A88"/>
      <c r="K88"/>
      <c r="L88"/>
    </row>
    <row r="89" spans="1:12" x14ac:dyDescent="0.25">
      <c r="A89"/>
      <c r="K89"/>
      <c r="L89"/>
    </row>
    <row r="90" spans="1:12" x14ac:dyDescent="0.25">
      <c r="A90"/>
      <c r="K90"/>
      <c r="L90"/>
    </row>
    <row r="91" spans="1:12" x14ac:dyDescent="0.25">
      <c r="A91"/>
      <c r="K91"/>
      <c r="L91"/>
    </row>
    <row r="92" spans="1:12" x14ac:dyDescent="0.25">
      <c r="A92"/>
      <c r="K92"/>
      <c r="L92"/>
    </row>
    <row r="93" spans="1:12" x14ac:dyDescent="0.25">
      <c r="A93"/>
      <c r="K93"/>
      <c r="L93"/>
    </row>
    <row r="94" spans="1:12" x14ac:dyDescent="0.25">
      <c r="A94"/>
      <c r="K94"/>
      <c r="L94"/>
    </row>
    <row r="95" spans="1:12" x14ac:dyDescent="0.25">
      <c r="A95"/>
      <c r="K95"/>
      <c r="L95"/>
    </row>
    <row r="96" spans="1:12" x14ac:dyDescent="0.25">
      <c r="A96"/>
      <c r="K96"/>
      <c r="L96"/>
    </row>
    <row r="97" spans="1:12" x14ac:dyDescent="0.25">
      <c r="A97"/>
      <c r="K97"/>
      <c r="L97"/>
    </row>
    <row r="98" spans="1:12" x14ac:dyDescent="0.25">
      <c r="A98"/>
      <c r="K98"/>
      <c r="L98"/>
    </row>
    <row r="99" spans="1:12" x14ac:dyDescent="0.25">
      <c r="A99"/>
      <c r="K99"/>
      <c r="L99"/>
    </row>
    <row r="100" spans="1:12" x14ac:dyDescent="0.25">
      <c r="A100"/>
      <c r="K100"/>
      <c r="L100"/>
    </row>
    <row r="101" spans="1:12" x14ac:dyDescent="0.25">
      <c r="A101"/>
      <c r="K101"/>
      <c r="L101"/>
    </row>
    <row r="102" spans="1:12" x14ac:dyDescent="0.25">
      <c r="A102"/>
      <c r="K102"/>
      <c r="L102"/>
    </row>
    <row r="103" spans="1:12" x14ac:dyDescent="0.25">
      <c r="A103"/>
      <c r="K103"/>
      <c r="L103"/>
    </row>
    <row r="104" spans="1:12" x14ac:dyDescent="0.25">
      <c r="A104"/>
      <c r="K104"/>
      <c r="L104"/>
    </row>
    <row r="105" spans="1:12" x14ac:dyDescent="0.25">
      <c r="A105"/>
      <c r="K105"/>
      <c r="L105"/>
    </row>
    <row r="106" spans="1:12" x14ac:dyDescent="0.25">
      <c r="A106"/>
      <c r="K106"/>
      <c r="L106"/>
    </row>
    <row r="107" spans="1:12" x14ac:dyDescent="0.25">
      <c r="A107"/>
      <c r="K107"/>
      <c r="L107"/>
    </row>
    <row r="108" spans="1:12" x14ac:dyDescent="0.25">
      <c r="A108"/>
      <c r="K108"/>
      <c r="L108"/>
    </row>
    <row r="109" spans="1:12" x14ac:dyDescent="0.25">
      <c r="A109"/>
      <c r="K109"/>
      <c r="L109"/>
    </row>
    <row r="110" spans="1:12" x14ac:dyDescent="0.25">
      <c r="A110"/>
      <c r="K110"/>
      <c r="L110"/>
    </row>
    <row r="111" spans="1:12" x14ac:dyDescent="0.25">
      <c r="A111"/>
      <c r="K111"/>
      <c r="L111"/>
    </row>
    <row r="112" spans="1:12" x14ac:dyDescent="0.25">
      <c r="A112"/>
      <c r="K112"/>
      <c r="L112"/>
    </row>
    <row r="113" spans="1:12" x14ac:dyDescent="0.25">
      <c r="A113"/>
      <c r="K113"/>
      <c r="L113"/>
    </row>
    <row r="114" spans="1:12" x14ac:dyDescent="0.25">
      <c r="A114"/>
      <c r="K114"/>
      <c r="L114"/>
    </row>
    <row r="115" spans="1:12" x14ac:dyDescent="0.25">
      <c r="A115"/>
      <c r="K115"/>
      <c r="L115"/>
    </row>
    <row r="116" spans="1:12" x14ac:dyDescent="0.25">
      <c r="A116"/>
      <c r="K116"/>
      <c r="L116"/>
    </row>
    <row r="117" spans="1:12" x14ac:dyDescent="0.25">
      <c r="A117"/>
      <c r="K117"/>
      <c r="L117"/>
    </row>
    <row r="118" spans="1:12" x14ac:dyDescent="0.25">
      <c r="A118"/>
      <c r="K118"/>
      <c r="L118"/>
    </row>
    <row r="119" spans="1:12" x14ac:dyDescent="0.25">
      <c r="A119"/>
      <c r="K119"/>
      <c r="L119"/>
    </row>
    <row r="120" spans="1:12" x14ac:dyDescent="0.25">
      <c r="A120"/>
      <c r="K120"/>
      <c r="L120"/>
    </row>
    <row r="121" spans="1:12" x14ac:dyDescent="0.25">
      <c r="A121"/>
      <c r="K121"/>
      <c r="L121"/>
    </row>
    <row r="122" spans="1:12" x14ac:dyDescent="0.25">
      <c r="A122"/>
      <c r="K122"/>
      <c r="L122"/>
    </row>
    <row r="123" spans="1:12" x14ac:dyDescent="0.25">
      <c r="A123"/>
      <c r="K123"/>
      <c r="L123"/>
    </row>
    <row r="124" spans="1:12" x14ac:dyDescent="0.25">
      <c r="A124"/>
      <c r="K124"/>
      <c r="L124"/>
    </row>
    <row r="125" spans="1:12" x14ac:dyDescent="0.25">
      <c r="A125"/>
      <c r="K125"/>
      <c r="L125"/>
    </row>
    <row r="126" spans="1:12" x14ac:dyDescent="0.25">
      <c r="A126"/>
      <c r="K126"/>
      <c r="L126"/>
    </row>
    <row r="127" spans="1:12" x14ac:dyDescent="0.25">
      <c r="A127"/>
      <c r="K127"/>
      <c r="L127"/>
    </row>
    <row r="128" spans="1:12" x14ac:dyDescent="0.25">
      <c r="A128"/>
      <c r="K128"/>
      <c r="L128"/>
    </row>
    <row r="129" spans="1:12" x14ac:dyDescent="0.25">
      <c r="A129"/>
      <c r="K129"/>
      <c r="L129"/>
    </row>
    <row r="130" spans="1:12" x14ac:dyDescent="0.25">
      <c r="A130"/>
      <c r="K130"/>
      <c r="L130"/>
    </row>
    <row r="131" spans="1:12" x14ac:dyDescent="0.25">
      <c r="A131"/>
      <c r="K131"/>
      <c r="L131"/>
    </row>
    <row r="132" spans="1:12" x14ac:dyDescent="0.25">
      <c r="A132"/>
      <c r="K132"/>
      <c r="L132"/>
    </row>
    <row r="133" spans="1:12" x14ac:dyDescent="0.25">
      <c r="A133"/>
      <c r="K133"/>
      <c r="L133"/>
    </row>
    <row r="134" spans="1:12" x14ac:dyDescent="0.25">
      <c r="A134"/>
      <c r="K134"/>
      <c r="L134"/>
    </row>
    <row r="135" spans="1:12" x14ac:dyDescent="0.25">
      <c r="A135"/>
      <c r="K135"/>
      <c r="L135"/>
    </row>
    <row r="136" spans="1:12" x14ac:dyDescent="0.25">
      <c r="K136"/>
      <c r="L136"/>
    </row>
    <row r="137" spans="1:12" x14ac:dyDescent="0.25">
      <c r="K137"/>
      <c r="L137"/>
    </row>
    <row r="138" spans="1:12" x14ac:dyDescent="0.25">
      <c r="K138"/>
      <c r="L138"/>
    </row>
    <row r="139" spans="1:12" x14ac:dyDescent="0.25">
      <c r="K139"/>
      <c r="L139"/>
    </row>
    <row r="140" spans="1:12" x14ac:dyDescent="0.25">
      <c r="K140"/>
      <c r="L140"/>
    </row>
    <row r="141" spans="1:12" x14ac:dyDescent="0.25">
      <c r="K141"/>
      <c r="L141"/>
    </row>
    <row r="142" spans="1:12" x14ac:dyDescent="0.25">
      <c r="K142"/>
      <c r="L142"/>
    </row>
    <row r="143" spans="1:12" x14ac:dyDescent="0.25">
      <c r="K143"/>
      <c r="L143"/>
    </row>
    <row r="144" spans="1:12" x14ac:dyDescent="0.25">
      <c r="K144"/>
      <c r="L144"/>
    </row>
    <row r="145" spans="11:12" x14ac:dyDescent="0.25">
      <c r="K145"/>
      <c r="L145"/>
    </row>
    <row r="146" spans="11:12" x14ac:dyDescent="0.25">
      <c r="K146"/>
      <c r="L146"/>
    </row>
    <row r="147" spans="11:12" x14ac:dyDescent="0.25">
      <c r="K147"/>
      <c r="L147"/>
    </row>
    <row r="148" spans="11:12" x14ac:dyDescent="0.25">
      <c r="K148"/>
      <c r="L148"/>
    </row>
    <row r="149" spans="11:12" x14ac:dyDescent="0.25">
      <c r="K149"/>
      <c r="L149"/>
    </row>
    <row r="150" spans="11:12" x14ac:dyDescent="0.25">
      <c r="K150"/>
      <c r="L150"/>
    </row>
    <row r="151" spans="11:12" x14ac:dyDescent="0.25">
      <c r="K151"/>
      <c r="L151"/>
    </row>
    <row r="152" spans="11:12" x14ac:dyDescent="0.25">
      <c r="K152"/>
      <c r="L152"/>
    </row>
    <row r="153" spans="11:12" x14ac:dyDescent="0.25">
      <c r="K153"/>
      <c r="L153"/>
    </row>
    <row r="154" spans="11:12" x14ac:dyDescent="0.25">
      <c r="K154"/>
      <c r="L154"/>
    </row>
    <row r="155" spans="11:12" x14ac:dyDescent="0.25">
      <c r="K155"/>
      <c r="L155"/>
    </row>
    <row r="156" spans="11:12" x14ac:dyDescent="0.25">
      <c r="K156"/>
      <c r="L156"/>
    </row>
    <row r="157" spans="11:12" x14ac:dyDescent="0.25">
      <c r="K157"/>
      <c r="L157"/>
    </row>
    <row r="158" spans="11:12" x14ac:dyDescent="0.25">
      <c r="K158"/>
      <c r="L158"/>
    </row>
    <row r="159" spans="11:12" x14ac:dyDescent="0.25">
      <c r="K159"/>
      <c r="L159"/>
    </row>
    <row r="160" spans="11:12" x14ac:dyDescent="0.25">
      <c r="K160"/>
      <c r="L160"/>
    </row>
    <row r="161" spans="11:12" x14ac:dyDescent="0.25">
      <c r="K161"/>
      <c r="L161"/>
    </row>
    <row r="162" spans="11:12" x14ac:dyDescent="0.25">
      <c r="K162"/>
      <c r="L162"/>
    </row>
    <row r="163" spans="11:12" x14ac:dyDescent="0.25">
      <c r="K163"/>
      <c r="L163"/>
    </row>
    <row r="164" spans="11:12" x14ac:dyDescent="0.25">
      <c r="K164"/>
      <c r="L164"/>
    </row>
    <row r="165" spans="11:12" x14ac:dyDescent="0.25">
      <c r="K165"/>
      <c r="L165"/>
    </row>
    <row r="166" spans="11:12" x14ac:dyDescent="0.25">
      <c r="K166"/>
      <c r="L166"/>
    </row>
    <row r="167" spans="11:12" x14ac:dyDescent="0.25">
      <c r="K167"/>
      <c r="L167"/>
    </row>
    <row r="168" spans="11:12" x14ac:dyDescent="0.25">
      <c r="K168"/>
      <c r="L168"/>
    </row>
    <row r="169" spans="11:12" x14ac:dyDescent="0.25">
      <c r="K169"/>
      <c r="L169"/>
    </row>
    <row r="170" spans="11:12" x14ac:dyDescent="0.25">
      <c r="K170"/>
      <c r="L170"/>
    </row>
    <row r="171" spans="11:12" x14ac:dyDescent="0.25">
      <c r="K171"/>
      <c r="L171"/>
    </row>
    <row r="172" spans="11:12" x14ac:dyDescent="0.25">
      <c r="K172"/>
      <c r="L172"/>
    </row>
    <row r="173" spans="11:12" x14ac:dyDescent="0.25">
      <c r="K173"/>
      <c r="L173"/>
    </row>
    <row r="174" spans="11:12" x14ac:dyDescent="0.25">
      <c r="K174"/>
      <c r="L174"/>
    </row>
    <row r="175" spans="11:12" x14ac:dyDescent="0.25">
      <c r="K175"/>
      <c r="L175"/>
    </row>
    <row r="176" spans="11:12" x14ac:dyDescent="0.25">
      <c r="K176"/>
      <c r="L176"/>
    </row>
    <row r="177" spans="11:12" x14ac:dyDescent="0.25">
      <c r="K177"/>
      <c r="L177"/>
    </row>
    <row r="178" spans="11:12" x14ac:dyDescent="0.25">
      <c r="K178"/>
      <c r="L178"/>
    </row>
    <row r="179" spans="11:12" x14ac:dyDescent="0.25">
      <c r="K179"/>
      <c r="L179"/>
    </row>
    <row r="180" spans="11:12" x14ac:dyDescent="0.25">
      <c r="K180"/>
      <c r="L180"/>
    </row>
    <row r="181" spans="11:12" x14ac:dyDescent="0.25">
      <c r="K181"/>
      <c r="L181"/>
    </row>
    <row r="182" spans="11:12" x14ac:dyDescent="0.25">
      <c r="K182"/>
      <c r="L182"/>
    </row>
    <row r="183" spans="11:12" x14ac:dyDescent="0.25">
      <c r="K183"/>
      <c r="L183"/>
    </row>
    <row r="184" spans="11:12" x14ac:dyDescent="0.25">
      <c r="K184"/>
      <c r="L184"/>
    </row>
    <row r="185" spans="11:12" x14ac:dyDescent="0.25">
      <c r="K185"/>
      <c r="L185"/>
    </row>
    <row r="186" spans="11:12" x14ac:dyDescent="0.25">
      <c r="K186"/>
      <c r="L186"/>
    </row>
    <row r="187" spans="11:12" x14ac:dyDescent="0.25">
      <c r="K187"/>
      <c r="L187"/>
    </row>
    <row r="188" spans="11:12" x14ac:dyDescent="0.25">
      <c r="K188"/>
      <c r="L188"/>
    </row>
    <row r="189" spans="11:12" x14ac:dyDescent="0.25">
      <c r="K189"/>
      <c r="L189"/>
    </row>
    <row r="190" spans="11:12" x14ac:dyDescent="0.25">
      <c r="K190"/>
      <c r="L190"/>
    </row>
    <row r="191" spans="11:12" x14ac:dyDescent="0.25">
      <c r="K191"/>
      <c r="L191"/>
    </row>
    <row r="192" spans="11:12" x14ac:dyDescent="0.25">
      <c r="K192"/>
      <c r="L192"/>
    </row>
    <row r="193" spans="11:12" x14ac:dyDescent="0.25">
      <c r="K193"/>
      <c r="L193"/>
    </row>
    <row r="194" spans="11:12" x14ac:dyDescent="0.25">
      <c r="K194"/>
      <c r="L194"/>
    </row>
    <row r="195" spans="11:12" x14ac:dyDescent="0.25">
      <c r="K195"/>
      <c r="L195"/>
    </row>
    <row r="196" spans="11:12" x14ac:dyDescent="0.25">
      <c r="K196"/>
      <c r="L196"/>
    </row>
    <row r="197" spans="11:12" x14ac:dyDescent="0.25">
      <c r="K197"/>
      <c r="L197"/>
    </row>
    <row r="198" spans="11:12" x14ac:dyDescent="0.25">
      <c r="K198"/>
      <c r="L198"/>
    </row>
    <row r="199" spans="11:12" x14ac:dyDescent="0.25">
      <c r="K199"/>
      <c r="L199"/>
    </row>
    <row r="200" spans="11:12" x14ac:dyDescent="0.25">
      <c r="K200"/>
      <c r="L200"/>
    </row>
    <row r="201" spans="11:12" x14ac:dyDescent="0.25">
      <c r="K201"/>
      <c r="L201"/>
    </row>
    <row r="202" spans="11:12" x14ac:dyDescent="0.25">
      <c r="K202"/>
      <c r="L202"/>
    </row>
    <row r="203" spans="11:12" x14ac:dyDescent="0.25">
      <c r="K203"/>
      <c r="L203"/>
    </row>
    <row r="204" spans="11:12" x14ac:dyDescent="0.25">
      <c r="K204"/>
      <c r="L204"/>
    </row>
    <row r="205" spans="11:12" x14ac:dyDescent="0.25">
      <c r="K205"/>
      <c r="L205"/>
    </row>
    <row r="206" spans="11:12" x14ac:dyDescent="0.25">
      <c r="K206"/>
      <c r="L206"/>
    </row>
    <row r="207" spans="11:12" x14ac:dyDescent="0.25">
      <c r="K207"/>
      <c r="L207"/>
    </row>
    <row r="208" spans="11:12" x14ac:dyDescent="0.25">
      <c r="K208"/>
      <c r="L208"/>
    </row>
    <row r="209" spans="11:12" x14ac:dyDescent="0.25">
      <c r="K209"/>
      <c r="L209"/>
    </row>
    <row r="210" spans="11:12" x14ac:dyDescent="0.25">
      <c r="K210"/>
      <c r="L210"/>
    </row>
    <row r="211" spans="11:12" x14ac:dyDescent="0.25">
      <c r="K211"/>
      <c r="L211"/>
    </row>
    <row r="212" spans="11:12" x14ac:dyDescent="0.25">
      <c r="K212"/>
      <c r="L212"/>
    </row>
    <row r="213" spans="11:12" x14ac:dyDescent="0.25">
      <c r="K213"/>
      <c r="L213"/>
    </row>
    <row r="214" spans="11:12" x14ac:dyDescent="0.25">
      <c r="K214"/>
      <c r="L214"/>
    </row>
    <row r="215" spans="11:12" x14ac:dyDescent="0.25">
      <c r="K215"/>
      <c r="L215"/>
    </row>
    <row r="216" spans="11:12" x14ac:dyDescent="0.25">
      <c r="K216"/>
      <c r="L216"/>
    </row>
    <row r="217" spans="11:12" x14ac:dyDescent="0.25">
      <c r="K217"/>
      <c r="L217"/>
    </row>
    <row r="218" spans="11:12" x14ac:dyDescent="0.25">
      <c r="K218"/>
      <c r="L218"/>
    </row>
    <row r="219" spans="11:12" x14ac:dyDescent="0.25">
      <c r="K219"/>
      <c r="L219"/>
    </row>
    <row r="220" spans="11:12" x14ac:dyDescent="0.25">
      <c r="K220"/>
      <c r="L220"/>
    </row>
    <row r="221" spans="11:12" x14ac:dyDescent="0.25">
      <c r="K221"/>
      <c r="L221"/>
    </row>
    <row r="222" spans="11:12" x14ac:dyDescent="0.25">
      <c r="K222"/>
      <c r="L222"/>
    </row>
    <row r="223" spans="11:12" x14ac:dyDescent="0.25">
      <c r="K223"/>
      <c r="L223"/>
    </row>
    <row r="224" spans="11:12" x14ac:dyDescent="0.25">
      <c r="K224"/>
      <c r="L224"/>
    </row>
    <row r="225" spans="11:12" x14ac:dyDescent="0.25">
      <c r="K225"/>
      <c r="L225"/>
    </row>
    <row r="226" spans="11:12" x14ac:dyDescent="0.25">
      <c r="K226"/>
      <c r="L226"/>
    </row>
    <row r="227" spans="11:12" x14ac:dyDescent="0.25">
      <c r="K227"/>
      <c r="L227"/>
    </row>
    <row r="228" spans="11:12" x14ac:dyDescent="0.25">
      <c r="K228"/>
      <c r="L228"/>
    </row>
    <row r="229" spans="11:12" x14ac:dyDescent="0.25">
      <c r="K229"/>
      <c r="L229"/>
    </row>
    <row r="230" spans="11:12" x14ac:dyDescent="0.25">
      <c r="K230"/>
      <c r="L230"/>
    </row>
    <row r="231" spans="11:12" x14ac:dyDescent="0.25">
      <c r="K231"/>
      <c r="L231"/>
    </row>
    <row r="232" spans="11:12" x14ac:dyDescent="0.25">
      <c r="K232"/>
      <c r="L232"/>
    </row>
    <row r="233" spans="11:12" x14ac:dyDescent="0.25">
      <c r="K233"/>
      <c r="L233"/>
    </row>
    <row r="234" spans="11:12" x14ac:dyDescent="0.25">
      <c r="K234"/>
      <c r="L234"/>
    </row>
    <row r="235" spans="11:12" x14ac:dyDescent="0.25">
      <c r="K235"/>
      <c r="L235"/>
    </row>
    <row r="236" spans="11:12" x14ac:dyDescent="0.25">
      <c r="K236"/>
      <c r="L236"/>
    </row>
    <row r="237" spans="11:12" x14ac:dyDescent="0.25">
      <c r="K237"/>
      <c r="L237"/>
    </row>
    <row r="238" spans="11:12" x14ac:dyDescent="0.25">
      <c r="K238"/>
      <c r="L238"/>
    </row>
    <row r="239" spans="11:12" x14ac:dyDescent="0.25">
      <c r="K239"/>
      <c r="L239"/>
    </row>
    <row r="240" spans="11:12" x14ac:dyDescent="0.25">
      <c r="K240"/>
      <c r="L240"/>
    </row>
    <row r="241" spans="11:12" x14ac:dyDescent="0.25">
      <c r="K241"/>
      <c r="L241"/>
    </row>
    <row r="242" spans="11:12" x14ac:dyDescent="0.25">
      <c r="K242"/>
      <c r="L242"/>
    </row>
    <row r="243" spans="11:12" x14ac:dyDescent="0.25">
      <c r="K243"/>
      <c r="L243"/>
    </row>
    <row r="244" spans="11:12" x14ac:dyDescent="0.25">
      <c r="K244"/>
      <c r="L244"/>
    </row>
    <row r="245" spans="11:12" x14ac:dyDescent="0.25">
      <c r="K245"/>
      <c r="L245"/>
    </row>
    <row r="246" spans="11:12" x14ac:dyDescent="0.25">
      <c r="K246"/>
      <c r="L246"/>
    </row>
    <row r="247" spans="11:12" x14ac:dyDescent="0.25">
      <c r="K247"/>
      <c r="L247"/>
    </row>
    <row r="248" spans="11:12" x14ac:dyDescent="0.25">
      <c r="K248"/>
      <c r="L248"/>
    </row>
  </sheetData>
  <mergeCells count="59">
    <mergeCell ref="B60:D60"/>
    <mergeCell ref="E62:G62"/>
    <mergeCell ref="H64:I64"/>
    <mergeCell ref="H65:I65"/>
    <mergeCell ref="B55:B58"/>
    <mergeCell ref="C55:C58"/>
    <mergeCell ref="H55:H59"/>
    <mergeCell ref="I55:I59"/>
    <mergeCell ref="J55:J59"/>
    <mergeCell ref="B59:D59"/>
    <mergeCell ref="B49:B53"/>
    <mergeCell ref="C49:C53"/>
    <mergeCell ref="H49:H54"/>
    <mergeCell ref="I49:I54"/>
    <mergeCell ref="J49:J54"/>
    <mergeCell ref="B54:D54"/>
    <mergeCell ref="B42:B47"/>
    <mergeCell ref="C42:C47"/>
    <mergeCell ref="H42:H48"/>
    <mergeCell ref="I42:I48"/>
    <mergeCell ref="J42:J48"/>
    <mergeCell ref="B48:D48"/>
    <mergeCell ref="B35:B40"/>
    <mergeCell ref="C35:C40"/>
    <mergeCell ref="H35:H41"/>
    <mergeCell ref="I35:I41"/>
    <mergeCell ref="J35:J41"/>
    <mergeCell ref="B41:D41"/>
    <mergeCell ref="B28:B33"/>
    <mergeCell ref="C28:C33"/>
    <mergeCell ref="H28:H34"/>
    <mergeCell ref="I28:I34"/>
    <mergeCell ref="J28:J34"/>
    <mergeCell ref="B34:D34"/>
    <mergeCell ref="B22:B26"/>
    <mergeCell ref="C22:C26"/>
    <mergeCell ref="H22:H27"/>
    <mergeCell ref="I22:I27"/>
    <mergeCell ref="J22:J27"/>
    <mergeCell ref="B27:D27"/>
    <mergeCell ref="J11:J13"/>
    <mergeCell ref="B14:B20"/>
    <mergeCell ref="C14:C20"/>
    <mergeCell ref="H14:H21"/>
    <mergeCell ref="I14:I21"/>
    <mergeCell ref="J14:J21"/>
    <mergeCell ref="B21:D21"/>
    <mergeCell ref="C9:I9"/>
    <mergeCell ref="B11:C13"/>
    <mergeCell ref="D11:D13"/>
    <mergeCell ref="E11:G11"/>
    <mergeCell ref="H11:H13"/>
    <mergeCell ref="I11:I13"/>
    <mergeCell ref="C8:I8"/>
    <mergeCell ref="B2:J2"/>
    <mergeCell ref="B4:J4"/>
    <mergeCell ref="C5:I5"/>
    <mergeCell ref="C6:I6"/>
    <mergeCell ref="C7:I7"/>
  </mergeCells>
  <dataValidations count="2">
    <dataValidation type="whole" allowBlank="1" showInputMessage="1" showErrorMessage="1" sqref="E55:G58" xr:uid="{00000000-0002-0000-0D00-000000000000}">
      <formula1>1</formula1>
      <formula2>5</formula2>
    </dataValidation>
    <dataValidation type="whole" showInputMessage="1" showErrorMessage="1" sqref="E49:G53 E14:G20 E22:G26 E28:G33 E35:G40 E42:G47" xr:uid="{00000000-0002-0000-0D00-000001000000}">
      <formula1>1</formula1>
      <formula2>5</formula2>
    </dataValidation>
  </dataValidations>
  <pageMargins left="0.7" right="0.7" top="0.75" bottom="0.75" header="0.3" footer="0.3"/>
  <pageSetup paperSize="175" scale="17" orientation="portrait"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I36"/>
  <sheetViews>
    <sheetView view="pageBreakPreview" zoomScale="60" zoomScaleNormal="95" zoomScalePageLayoutView="95" workbookViewId="0">
      <selection activeCell="B4" sqref="B4:H4"/>
    </sheetView>
  </sheetViews>
  <sheetFormatPr baseColWidth="10" defaultColWidth="11.42578125" defaultRowHeight="18" x14ac:dyDescent="0.25"/>
  <cols>
    <col min="1" max="1" width="1.85546875" style="109" customWidth="1"/>
    <col min="2" max="2" width="4.7109375" style="109" customWidth="1"/>
    <col min="3" max="3" width="57.28515625" style="109" customWidth="1"/>
    <col min="4" max="4" width="59.28515625" style="109" customWidth="1"/>
    <col min="5" max="5" width="37.42578125" style="109" customWidth="1"/>
    <col min="6" max="6" width="40.85546875" style="109" customWidth="1"/>
    <col min="7" max="7" width="37.85546875" style="109" customWidth="1"/>
    <col min="8" max="8" width="7" style="109" customWidth="1"/>
    <col min="9" max="9" width="1.28515625" style="109" customWidth="1"/>
    <col min="10" max="10" width="24.7109375" style="109" bestFit="1" customWidth="1"/>
    <col min="11" max="16384" width="11.42578125" style="109"/>
  </cols>
  <sheetData>
    <row r="2" spans="1:9" ht="30" customHeight="1" x14ac:dyDescent="0.25">
      <c r="A2" s="108"/>
      <c r="B2" s="108"/>
      <c r="C2" s="108"/>
      <c r="D2" s="108"/>
      <c r="E2" s="108"/>
      <c r="F2" s="108"/>
      <c r="G2" s="108"/>
      <c r="H2" s="108"/>
      <c r="I2" s="108"/>
    </row>
    <row r="3" spans="1:9" ht="18" customHeight="1" thickBot="1" x14ac:dyDescent="0.3">
      <c r="A3" s="108"/>
      <c r="B3" s="108"/>
      <c r="C3" s="108"/>
      <c r="D3" s="108"/>
      <c r="E3" s="108"/>
      <c r="F3" s="108"/>
      <c r="G3" s="108"/>
      <c r="H3" s="108"/>
      <c r="I3" s="108"/>
    </row>
    <row r="4" spans="1:9" ht="36.75" customHeight="1" thickBot="1" x14ac:dyDescent="0.3">
      <c r="A4" s="108"/>
      <c r="B4" s="452" t="s">
        <v>288</v>
      </c>
      <c r="C4" s="453"/>
      <c r="D4" s="453"/>
      <c r="E4" s="453"/>
      <c r="F4" s="453"/>
      <c r="G4" s="453"/>
      <c r="H4" s="454"/>
      <c r="I4" s="108"/>
    </row>
    <row r="5" spans="1:9" x14ac:dyDescent="0.25">
      <c r="A5" s="108"/>
      <c r="B5" s="110"/>
      <c r="C5" s="111"/>
      <c r="D5" s="555"/>
      <c r="E5" s="555"/>
      <c r="F5" s="555"/>
      <c r="G5" s="555"/>
      <c r="H5" s="112"/>
      <c r="I5" s="108"/>
    </row>
    <row r="6" spans="1:9" x14ac:dyDescent="0.25">
      <c r="A6" s="108"/>
      <c r="B6" s="110"/>
      <c r="C6" s="111" t="s">
        <v>289</v>
      </c>
      <c r="D6" s="568" t="s">
        <v>290</v>
      </c>
      <c r="E6" s="568"/>
      <c r="F6" s="568"/>
      <c r="G6" s="568"/>
      <c r="H6" s="112"/>
      <c r="I6" s="108"/>
    </row>
    <row r="7" spans="1:9" x14ac:dyDescent="0.25">
      <c r="A7" s="108"/>
      <c r="B7" s="110"/>
      <c r="C7" s="111" t="s">
        <v>291</v>
      </c>
      <c r="D7" s="569" t="s">
        <v>292</v>
      </c>
      <c r="E7" s="569"/>
      <c r="F7" s="569"/>
      <c r="G7" s="569"/>
      <c r="H7" s="112"/>
      <c r="I7" s="108"/>
    </row>
    <row r="8" spans="1:9" x14ac:dyDescent="0.25">
      <c r="A8" s="108"/>
      <c r="B8" s="110"/>
      <c r="C8" s="111" t="s">
        <v>293</v>
      </c>
      <c r="D8" s="570">
        <f>+'ANEXO 2'!D64</f>
        <v>44928</v>
      </c>
      <c r="E8" s="569"/>
      <c r="F8" s="569"/>
      <c r="G8" s="569"/>
      <c r="H8" s="112"/>
      <c r="I8" s="108"/>
    </row>
    <row r="9" spans="1:9" ht="18.75" thickBot="1" x14ac:dyDescent="0.3">
      <c r="A9" s="108"/>
      <c r="B9" s="110"/>
      <c r="C9" s="111"/>
      <c r="D9" s="113"/>
      <c r="E9" s="113"/>
      <c r="F9" s="113"/>
      <c r="G9" s="113"/>
      <c r="H9" s="112"/>
      <c r="I9" s="108"/>
    </row>
    <row r="10" spans="1:9" ht="36" customHeight="1" thickBot="1" x14ac:dyDescent="0.3">
      <c r="A10" s="108"/>
      <c r="B10" s="565" t="s">
        <v>294</v>
      </c>
      <c r="C10" s="566"/>
      <c r="D10" s="566"/>
      <c r="E10" s="566"/>
      <c r="F10" s="566"/>
      <c r="G10" s="566"/>
      <c r="H10" s="567"/>
      <c r="I10" s="108"/>
    </row>
    <row r="11" spans="1:9" x14ac:dyDescent="0.25">
      <c r="A11" s="108"/>
      <c r="B11" s="110"/>
      <c r="C11" s="108"/>
      <c r="D11" s="108"/>
      <c r="E11" s="108"/>
      <c r="F11" s="108"/>
      <c r="G11" s="108"/>
      <c r="H11" s="112"/>
      <c r="I11" s="108"/>
    </row>
    <row r="12" spans="1:9" x14ac:dyDescent="0.25">
      <c r="A12" s="108"/>
      <c r="B12" s="110"/>
      <c r="C12" s="554" t="s">
        <v>295</v>
      </c>
      <c r="D12" s="114"/>
      <c r="E12" s="114"/>
      <c r="F12" s="555"/>
      <c r="G12" s="555"/>
      <c r="H12" s="556"/>
      <c r="I12" s="108"/>
    </row>
    <row r="13" spans="1:9" x14ac:dyDescent="0.25">
      <c r="A13" s="108"/>
      <c r="B13" s="110"/>
      <c r="C13" s="554"/>
      <c r="D13" s="188">
        <f>+'ANEXO 1'!P19</f>
        <v>1</v>
      </c>
      <c r="E13" s="557">
        <f>(D13*D14)/100%</f>
        <v>0.8</v>
      </c>
      <c r="F13" s="555"/>
      <c r="G13" s="555"/>
      <c r="H13" s="556"/>
      <c r="I13" s="108"/>
    </row>
    <row r="14" spans="1:9" ht="40.5" customHeight="1" x14ac:dyDescent="0.25">
      <c r="A14" s="108"/>
      <c r="B14" s="110"/>
      <c r="C14" s="116" t="s">
        <v>296</v>
      </c>
      <c r="D14" s="117">
        <v>0.8</v>
      </c>
      <c r="E14" s="557"/>
      <c r="F14" s="555"/>
      <c r="G14" s="555"/>
      <c r="H14" s="556"/>
      <c r="I14" s="108"/>
    </row>
    <row r="15" spans="1:9" x14ac:dyDescent="0.25">
      <c r="A15" s="108"/>
      <c r="B15" s="110"/>
      <c r="C15" s="114" t="s">
        <v>297</v>
      </c>
      <c r="D15" s="118">
        <f>+'ANEXO 2'!I62</f>
        <v>0</v>
      </c>
      <c r="E15" s="557">
        <f>(D15*D16)/5</f>
        <v>0</v>
      </c>
      <c r="F15" s="555"/>
      <c r="G15" s="555"/>
      <c r="H15" s="556"/>
      <c r="I15" s="108"/>
    </row>
    <row r="16" spans="1:9" x14ac:dyDescent="0.25">
      <c r="A16" s="108"/>
      <c r="B16" s="110"/>
      <c r="C16" s="114" t="s">
        <v>298</v>
      </c>
      <c r="D16" s="117">
        <v>0.2</v>
      </c>
      <c r="E16" s="557"/>
      <c r="F16" s="555"/>
      <c r="G16" s="555"/>
      <c r="H16" s="556"/>
      <c r="I16" s="108"/>
    </row>
    <row r="17" spans="1:9" x14ac:dyDescent="0.25">
      <c r="A17" s="108"/>
      <c r="B17" s="110"/>
      <c r="C17" s="114"/>
      <c r="D17" s="117"/>
      <c r="E17" s="119"/>
      <c r="F17" s="555"/>
      <c r="G17" s="555"/>
      <c r="H17" s="556"/>
      <c r="I17" s="108"/>
    </row>
    <row r="18" spans="1:9" x14ac:dyDescent="0.25">
      <c r="A18" s="108"/>
      <c r="B18" s="110"/>
      <c r="C18" s="114" t="s">
        <v>299</v>
      </c>
      <c r="D18" s="117"/>
      <c r="E18" s="115">
        <f>SUM(E13:E16)</f>
        <v>0.8</v>
      </c>
      <c r="F18" s="555"/>
      <c r="G18" s="555"/>
      <c r="H18" s="556"/>
      <c r="I18" s="108"/>
    </row>
    <row r="19" spans="1:9" x14ac:dyDescent="0.25">
      <c r="A19" s="108"/>
      <c r="B19" s="110"/>
      <c r="C19" s="108"/>
      <c r="D19" s="108"/>
      <c r="E19" s="108"/>
      <c r="F19" s="108"/>
      <c r="G19" s="555"/>
      <c r="H19" s="556"/>
      <c r="I19" s="108"/>
    </row>
    <row r="20" spans="1:9" x14ac:dyDescent="0.25">
      <c r="A20" s="108"/>
      <c r="B20" s="110"/>
      <c r="C20" s="558" t="s">
        <v>300</v>
      </c>
      <c r="D20" s="560">
        <v>0.05</v>
      </c>
      <c r="E20" s="562">
        <f>+'ANEXO 1'!P21</f>
        <v>0.05</v>
      </c>
      <c r="F20" s="108"/>
      <c r="G20" s="555"/>
      <c r="H20" s="556"/>
      <c r="I20" s="108"/>
    </row>
    <row r="21" spans="1:9" x14ac:dyDescent="0.25">
      <c r="A21" s="108"/>
      <c r="B21" s="110"/>
      <c r="C21" s="559"/>
      <c r="D21" s="561"/>
      <c r="E21" s="563"/>
      <c r="F21" s="108"/>
      <c r="G21" s="120"/>
      <c r="H21" s="121"/>
      <c r="I21" s="108"/>
    </row>
    <row r="22" spans="1:9" ht="18.75" thickBot="1" x14ac:dyDescent="0.3">
      <c r="A22" s="108"/>
      <c r="B22" s="110"/>
      <c r="C22" s="108"/>
      <c r="D22" s="108"/>
      <c r="E22" s="108"/>
      <c r="F22" s="108"/>
      <c r="G22" s="120"/>
      <c r="H22" s="121"/>
      <c r="I22" s="108"/>
    </row>
    <row r="23" spans="1:9" ht="24.95" customHeight="1" thickBot="1" x14ac:dyDescent="0.3">
      <c r="A23" s="108"/>
      <c r="B23" s="110"/>
      <c r="C23" s="108"/>
      <c r="D23" s="122" t="s">
        <v>301</v>
      </c>
      <c r="E23" s="123">
        <f>E18+E20</f>
        <v>0.85000000000000009</v>
      </c>
      <c r="F23" s="108"/>
      <c r="G23" s="120"/>
      <c r="H23" s="121"/>
      <c r="I23" s="108"/>
    </row>
    <row r="24" spans="1:9" x14ac:dyDescent="0.25">
      <c r="A24" s="108"/>
      <c r="B24" s="110"/>
      <c r="C24" s="108"/>
      <c r="D24" s="108"/>
      <c r="E24" s="108"/>
      <c r="F24" s="108"/>
      <c r="G24" s="108"/>
      <c r="H24" s="112"/>
      <c r="I24" s="108"/>
    </row>
    <row r="25" spans="1:9" x14ac:dyDescent="0.25">
      <c r="A25" s="108"/>
      <c r="B25" s="110"/>
      <c r="C25" s="108"/>
      <c r="D25" s="108"/>
      <c r="E25" s="108"/>
      <c r="F25" s="108"/>
      <c r="G25" s="108"/>
      <c r="H25" s="112"/>
      <c r="I25" s="108"/>
    </row>
    <row r="26" spans="1:9" x14ac:dyDescent="0.25">
      <c r="A26" s="108"/>
      <c r="B26" s="110"/>
      <c r="C26" s="108"/>
      <c r="D26" s="108"/>
      <c r="E26" s="108"/>
      <c r="F26" s="108"/>
      <c r="G26" s="108"/>
      <c r="H26" s="112"/>
      <c r="I26" s="108"/>
    </row>
    <row r="27" spans="1:9" x14ac:dyDescent="0.25">
      <c r="A27" s="108"/>
      <c r="B27" s="110"/>
      <c r="C27" s="108"/>
      <c r="D27" s="108"/>
      <c r="E27" s="108"/>
      <c r="F27" s="108"/>
      <c r="G27" s="108"/>
      <c r="H27" s="112"/>
      <c r="I27" s="108"/>
    </row>
    <row r="28" spans="1:9" x14ac:dyDescent="0.25">
      <c r="A28" s="108"/>
      <c r="B28" s="110"/>
      <c r="C28" s="564" t="str">
        <f>+'ANEXO 2'!J64</f>
        <v>Francisco Augusto Giuseppe Rossi Buenaventura</v>
      </c>
      <c r="D28" s="564"/>
      <c r="E28" s="108"/>
      <c r="F28" s="564" t="str">
        <f>+'ANEXO 2'!H64</f>
        <v>Sandra Patricia Gomez Montoya</v>
      </c>
      <c r="G28" s="564"/>
      <c r="H28" s="112"/>
      <c r="I28" s="108"/>
    </row>
    <row r="29" spans="1:9" x14ac:dyDescent="0.25">
      <c r="A29" s="108"/>
      <c r="B29" s="110"/>
      <c r="C29" s="553" t="s">
        <v>302</v>
      </c>
      <c r="D29" s="553"/>
      <c r="E29" s="108"/>
      <c r="F29" s="553" t="s">
        <v>303</v>
      </c>
      <c r="G29" s="553"/>
      <c r="H29" s="121"/>
      <c r="I29" s="108"/>
    </row>
    <row r="30" spans="1:9" x14ac:dyDescent="0.25">
      <c r="A30" s="108"/>
      <c r="B30" s="110"/>
      <c r="C30" s="108"/>
      <c r="D30" s="108"/>
      <c r="E30" s="108"/>
      <c r="F30" s="108"/>
      <c r="G30" s="108"/>
      <c r="H30" s="112"/>
      <c r="I30" s="108"/>
    </row>
    <row r="31" spans="1:9" x14ac:dyDescent="0.25">
      <c r="A31" s="108"/>
      <c r="B31" s="110"/>
      <c r="C31" s="108"/>
      <c r="D31" s="108"/>
      <c r="E31" s="108"/>
      <c r="F31" s="108"/>
      <c r="G31" s="108"/>
      <c r="H31" s="112"/>
      <c r="I31" s="108"/>
    </row>
    <row r="32" spans="1:9" x14ac:dyDescent="0.25">
      <c r="A32" s="108"/>
      <c r="B32" s="110"/>
      <c r="C32" s="108"/>
      <c r="D32" s="108"/>
      <c r="E32" s="108"/>
      <c r="F32" s="108"/>
      <c r="G32" s="108"/>
      <c r="H32" s="112"/>
      <c r="I32" s="108"/>
    </row>
    <row r="33" spans="1:9" x14ac:dyDescent="0.25">
      <c r="A33" s="108"/>
      <c r="B33" s="110"/>
      <c r="C33" s="108"/>
      <c r="D33" s="124" t="s">
        <v>304</v>
      </c>
      <c r="E33" s="182">
        <f>+'ANEXO 2'!D64</f>
        <v>44928</v>
      </c>
      <c r="F33" s="108"/>
      <c r="G33" s="108"/>
      <c r="H33" s="112"/>
      <c r="I33" s="108"/>
    </row>
    <row r="34" spans="1:9" x14ac:dyDescent="0.25">
      <c r="A34" s="108"/>
      <c r="B34" s="110"/>
      <c r="C34" s="108"/>
      <c r="D34" s="124" t="s">
        <v>305</v>
      </c>
      <c r="E34" s="244" t="s">
        <v>286</v>
      </c>
      <c r="F34" s="108"/>
      <c r="G34" s="108"/>
      <c r="H34" s="112"/>
      <c r="I34" s="108"/>
    </row>
    <row r="35" spans="1:9" ht="18.75" thickBot="1" x14ac:dyDescent="0.3">
      <c r="A35" s="108"/>
      <c r="B35" s="125"/>
      <c r="C35" s="126"/>
      <c r="D35" s="126"/>
      <c r="E35" s="126"/>
      <c r="F35" s="126"/>
      <c r="G35" s="126"/>
      <c r="H35" s="127"/>
      <c r="I35" s="108"/>
    </row>
    <row r="36" spans="1:9" ht="13.35" customHeight="1" x14ac:dyDescent="0.25">
      <c r="A36" s="108"/>
      <c r="B36" s="108"/>
      <c r="C36" s="108"/>
      <c r="D36" s="108"/>
      <c r="E36" s="108"/>
      <c r="F36" s="108"/>
      <c r="G36" s="108"/>
      <c r="H36" s="108"/>
      <c r="I36" s="108"/>
    </row>
  </sheetData>
  <mergeCells count="18">
    <mergeCell ref="B10:H10"/>
    <mergeCell ref="B4:H4"/>
    <mergeCell ref="D5:G5"/>
    <mergeCell ref="D6:G6"/>
    <mergeCell ref="D7:G7"/>
    <mergeCell ref="D8:G8"/>
    <mergeCell ref="C29:D29"/>
    <mergeCell ref="F29:G29"/>
    <mergeCell ref="C12:C13"/>
    <mergeCell ref="F12:H18"/>
    <mergeCell ref="E13:E14"/>
    <mergeCell ref="E15:E16"/>
    <mergeCell ref="G19:H20"/>
    <mergeCell ref="C20:C21"/>
    <mergeCell ref="D20:D21"/>
    <mergeCell ref="E20:E21"/>
    <mergeCell ref="C28:D28"/>
    <mergeCell ref="F28:G28"/>
  </mergeCells>
  <pageMargins left="0.7" right="0.7" top="0.75" bottom="0.75" header="0.3" footer="0.3"/>
  <pageSetup paperSize="175" scale="2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19"/>
  <sheetViews>
    <sheetView view="pageBreakPreview" zoomScale="86" zoomScaleNormal="86" zoomScalePageLayoutView="86" workbookViewId="0">
      <selection activeCell="B9" sqref="B9:I9"/>
    </sheetView>
  </sheetViews>
  <sheetFormatPr baseColWidth="10" defaultColWidth="10.85546875" defaultRowHeight="15.75" x14ac:dyDescent="0.25"/>
  <cols>
    <col min="1" max="1" width="3.28515625" style="57" customWidth="1"/>
    <col min="2" max="2" width="38.28515625" style="57" customWidth="1"/>
    <col min="3" max="3" width="15.28515625" style="57" bestFit="1" customWidth="1"/>
    <col min="4" max="8" width="10.85546875" style="57"/>
    <col min="9" max="9" width="17.85546875" style="57" customWidth="1"/>
    <col min="10" max="10" width="3.140625" style="57" customWidth="1"/>
    <col min="11" max="11" width="3.42578125" style="57" customWidth="1"/>
    <col min="12" max="12" width="38.42578125" style="57" customWidth="1"/>
    <col min="13" max="13" width="15.28515625" style="57" customWidth="1"/>
    <col min="14" max="16" width="10.85546875" style="57"/>
    <col min="17" max="17" width="11.42578125" style="57" customWidth="1"/>
    <col min="18" max="19" width="10.85546875" style="57"/>
    <col min="20" max="20" width="17.85546875" style="57" customWidth="1"/>
    <col min="21" max="21" width="3.28515625" style="57" customWidth="1"/>
    <col min="22" max="16384" width="10.85546875" style="57"/>
  </cols>
  <sheetData>
    <row r="1" spans="1:12" x14ac:dyDescent="0.25">
      <c r="A1" s="58"/>
      <c r="B1" s="58"/>
      <c r="C1" s="58"/>
      <c r="D1" s="58"/>
      <c r="E1" s="58"/>
      <c r="F1" s="58"/>
      <c r="G1" s="58"/>
      <c r="H1" s="58"/>
      <c r="I1" s="58"/>
      <c r="J1" s="58"/>
      <c r="K1" s="58"/>
    </row>
    <row r="2" spans="1:12" x14ac:dyDescent="0.25">
      <c r="A2" s="58"/>
      <c r="B2" s="58"/>
      <c r="C2" s="58"/>
      <c r="D2" s="58"/>
      <c r="E2" s="58"/>
      <c r="F2" s="58"/>
      <c r="G2" s="58"/>
      <c r="H2" s="58"/>
      <c r="I2" s="58"/>
      <c r="J2" s="58"/>
      <c r="K2" s="58"/>
    </row>
    <row r="3" spans="1:12" x14ac:dyDescent="0.25">
      <c r="A3" s="58"/>
      <c r="B3" s="58"/>
      <c r="C3" s="58"/>
      <c r="D3" s="58"/>
      <c r="E3" s="58"/>
      <c r="F3" s="58"/>
      <c r="G3" s="58"/>
      <c r="H3" s="58"/>
      <c r="I3" s="58"/>
      <c r="J3" s="58"/>
      <c r="K3" s="58"/>
    </row>
    <row r="4" spans="1:12" ht="24.75" customHeight="1" x14ac:dyDescent="0.25">
      <c r="A4" s="164"/>
      <c r="B4" s="58"/>
      <c r="C4" s="58"/>
      <c r="D4" s="58"/>
      <c r="E4" s="58"/>
      <c r="F4" s="58"/>
      <c r="G4" s="58"/>
      <c r="H4" s="58"/>
      <c r="I4" s="58"/>
      <c r="J4" s="58"/>
      <c r="K4" s="58"/>
      <c r="L4" s="63"/>
    </row>
    <row r="5" spans="1:12" x14ac:dyDescent="0.25">
      <c r="A5" s="63"/>
      <c r="B5" s="58"/>
      <c r="C5" s="58"/>
      <c r="D5" s="58"/>
      <c r="E5" s="58"/>
      <c r="F5" s="58"/>
      <c r="G5" s="58"/>
      <c r="H5" s="58"/>
      <c r="I5" s="58"/>
      <c r="J5" s="58"/>
      <c r="K5" s="58"/>
      <c r="L5" s="63"/>
    </row>
    <row r="6" spans="1:12" ht="12" customHeight="1" x14ac:dyDescent="0.25">
      <c r="A6" s="63"/>
      <c r="B6" s="165"/>
      <c r="C6" s="165"/>
      <c r="D6" s="165"/>
      <c r="E6" s="165"/>
      <c r="F6" s="165"/>
      <c r="G6" s="165"/>
      <c r="H6" s="165"/>
      <c r="I6" s="165"/>
      <c r="J6" s="165"/>
      <c r="K6" s="64"/>
      <c r="L6" s="63"/>
    </row>
    <row r="7" spans="1:12" ht="24" customHeight="1" x14ac:dyDescent="0.4">
      <c r="A7" s="63"/>
      <c r="B7" s="301" t="s">
        <v>51</v>
      </c>
      <c r="C7" s="301"/>
      <c r="D7" s="301"/>
      <c r="E7" s="301"/>
      <c r="F7" s="301"/>
      <c r="G7" s="301"/>
      <c r="H7" s="301"/>
      <c r="I7" s="301"/>
      <c r="J7" s="166"/>
      <c r="K7" s="64"/>
      <c r="L7" s="63"/>
    </row>
    <row r="8" spans="1:12" ht="12.95" customHeight="1" x14ac:dyDescent="0.25">
      <c r="A8" s="63"/>
      <c r="B8" s="64"/>
      <c r="C8" s="64"/>
      <c r="D8" s="167"/>
      <c r="E8" s="64"/>
      <c r="F8" s="64"/>
      <c r="G8" s="167"/>
      <c r="H8" s="64"/>
      <c r="I8" s="64"/>
      <c r="J8" s="64"/>
      <c r="K8" s="64"/>
      <c r="L8" s="63"/>
    </row>
    <row r="9" spans="1:12" ht="26.25" customHeight="1" x14ac:dyDescent="0.25">
      <c r="A9" s="63"/>
      <c r="B9" s="302" t="s">
        <v>52</v>
      </c>
      <c r="C9" s="302"/>
      <c r="D9" s="302"/>
      <c r="E9" s="302"/>
      <c r="F9" s="302"/>
      <c r="G9" s="302"/>
      <c r="H9" s="302"/>
      <c r="I9" s="302"/>
      <c r="J9" s="168"/>
      <c r="K9" s="64"/>
      <c r="L9" s="63"/>
    </row>
    <row r="10" spans="1:12" ht="15.95" customHeight="1" thickBot="1" x14ac:dyDescent="0.3">
      <c r="A10" s="63"/>
      <c r="B10" s="64"/>
      <c r="C10" s="64"/>
      <c r="D10" s="64"/>
      <c r="E10" s="64"/>
      <c r="F10" s="64"/>
      <c r="G10" s="64"/>
      <c r="H10" s="64"/>
      <c r="I10" s="64"/>
      <c r="J10" s="64"/>
      <c r="K10" s="64"/>
      <c r="L10" s="63"/>
    </row>
    <row r="11" spans="1:12" ht="66.75" customHeight="1" thickBot="1" x14ac:dyDescent="0.3">
      <c r="A11" s="63"/>
      <c r="B11" s="65" t="s">
        <v>53</v>
      </c>
      <c r="C11" s="298" t="s">
        <v>54</v>
      </c>
      <c r="D11" s="299"/>
      <c r="E11" s="299"/>
      <c r="F11" s="299"/>
      <c r="G11" s="299"/>
      <c r="H11" s="299"/>
      <c r="I11" s="300"/>
      <c r="J11" s="169"/>
      <c r="K11" s="64"/>
      <c r="L11" s="63"/>
    </row>
    <row r="12" spans="1:12" ht="24.75" customHeight="1" x14ac:dyDescent="0.25">
      <c r="A12" s="63"/>
      <c r="B12" s="286" t="s">
        <v>55</v>
      </c>
      <c r="C12" s="289" t="s">
        <v>56</v>
      </c>
      <c r="D12" s="290"/>
      <c r="E12" s="290"/>
      <c r="F12" s="290"/>
      <c r="G12" s="290"/>
      <c r="H12" s="290"/>
      <c r="I12" s="291"/>
      <c r="J12" s="169"/>
      <c r="K12" s="64"/>
      <c r="L12" s="63"/>
    </row>
    <row r="13" spans="1:12" ht="51.75" customHeight="1" x14ac:dyDescent="0.25">
      <c r="A13" s="63"/>
      <c r="B13" s="287"/>
      <c r="C13" s="292"/>
      <c r="D13" s="293"/>
      <c r="E13" s="293"/>
      <c r="F13" s="293"/>
      <c r="G13" s="293"/>
      <c r="H13" s="293"/>
      <c r="I13" s="294"/>
      <c r="J13" s="169"/>
      <c r="K13" s="64"/>
      <c r="L13" s="63"/>
    </row>
    <row r="14" spans="1:12" ht="42" customHeight="1" thickBot="1" x14ac:dyDescent="0.3">
      <c r="A14" s="63"/>
      <c r="B14" s="288"/>
      <c r="C14" s="295"/>
      <c r="D14" s="296"/>
      <c r="E14" s="296"/>
      <c r="F14" s="296"/>
      <c r="G14" s="296"/>
      <c r="H14" s="296"/>
      <c r="I14" s="297"/>
      <c r="J14" s="169"/>
      <c r="K14" s="64"/>
      <c r="L14" s="63"/>
    </row>
    <row r="15" spans="1:12" ht="90" customHeight="1" thickBot="1" x14ac:dyDescent="0.3">
      <c r="A15" s="63"/>
      <c r="B15" s="170" t="s">
        <v>57</v>
      </c>
      <c r="C15" s="298" t="s">
        <v>58</v>
      </c>
      <c r="D15" s="299"/>
      <c r="E15" s="299"/>
      <c r="F15" s="299"/>
      <c r="G15" s="299"/>
      <c r="H15" s="299"/>
      <c r="I15" s="300"/>
      <c r="J15" s="169"/>
      <c r="K15" s="64"/>
      <c r="L15" s="63"/>
    </row>
    <row r="16" spans="1:12" ht="48.75" customHeight="1" x14ac:dyDescent="0.25">
      <c r="A16" s="63"/>
      <c r="B16" s="286" t="s">
        <v>59</v>
      </c>
      <c r="C16" s="289" t="s">
        <v>60</v>
      </c>
      <c r="D16" s="290"/>
      <c r="E16" s="290"/>
      <c r="F16" s="290"/>
      <c r="G16" s="290"/>
      <c r="H16" s="290"/>
      <c r="I16" s="291"/>
      <c r="J16" s="169"/>
      <c r="K16" s="64"/>
      <c r="L16" s="63"/>
    </row>
    <row r="17" spans="1:21" ht="38.25" customHeight="1" thickBot="1" x14ac:dyDescent="0.3">
      <c r="A17" s="63"/>
      <c r="B17" s="288"/>
      <c r="C17" s="295"/>
      <c r="D17" s="296"/>
      <c r="E17" s="296"/>
      <c r="F17" s="296"/>
      <c r="G17" s="296"/>
      <c r="H17" s="296"/>
      <c r="I17" s="297"/>
      <c r="J17" s="169"/>
      <c r="K17" s="64"/>
      <c r="L17" s="63"/>
    </row>
    <row r="18" spans="1:21" ht="15" customHeight="1" x14ac:dyDescent="0.25">
      <c r="A18" s="63"/>
      <c r="B18" s="286" t="s">
        <v>61</v>
      </c>
      <c r="C18" s="289" t="s">
        <v>62</v>
      </c>
      <c r="D18" s="290"/>
      <c r="E18" s="290"/>
      <c r="F18" s="290"/>
      <c r="G18" s="290"/>
      <c r="H18" s="290"/>
      <c r="I18" s="291"/>
      <c r="J18" s="169"/>
      <c r="K18" s="64"/>
      <c r="L18" s="63"/>
    </row>
    <row r="19" spans="1:21" ht="59.25" customHeight="1" x14ac:dyDescent="0.25">
      <c r="A19" s="63"/>
      <c r="B19" s="287"/>
      <c r="C19" s="292"/>
      <c r="D19" s="293"/>
      <c r="E19" s="293"/>
      <c r="F19" s="293"/>
      <c r="G19" s="293"/>
      <c r="H19" s="293"/>
      <c r="I19" s="294"/>
      <c r="J19" s="169"/>
      <c r="K19" s="64"/>
      <c r="L19" s="63"/>
    </row>
    <row r="20" spans="1:21" ht="39" customHeight="1" thickBot="1" x14ac:dyDescent="0.3">
      <c r="A20" s="63"/>
      <c r="B20" s="288"/>
      <c r="C20" s="295"/>
      <c r="D20" s="296"/>
      <c r="E20" s="296"/>
      <c r="F20" s="296"/>
      <c r="G20" s="296"/>
      <c r="H20" s="296"/>
      <c r="I20" s="297"/>
      <c r="J20" s="169"/>
      <c r="K20" s="64"/>
      <c r="L20" s="63"/>
    </row>
    <row r="21" spans="1:21" ht="90" customHeight="1" x14ac:dyDescent="0.25">
      <c r="A21" s="63"/>
      <c r="B21" s="286" t="s">
        <v>63</v>
      </c>
      <c r="C21" s="289" t="s">
        <v>64</v>
      </c>
      <c r="D21" s="290"/>
      <c r="E21" s="290"/>
      <c r="F21" s="290"/>
      <c r="G21" s="290"/>
      <c r="H21" s="290"/>
      <c r="I21" s="291"/>
      <c r="J21" s="169"/>
      <c r="K21" s="64"/>
      <c r="L21" s="63"/>
    </row>
    <row r="22" spans="1:21" ht="54.75" customHeight="1" x14ac:dyDescent="0.25">
      <c r="A22" s="63"/>
      <c r="B22" s="287"/>
      <c r="C22" s="292"/>
      <c r="D22" s="293"/>
      <c r="E22" s="293"/>
      <c r="F22" s="293"/>
      <c r="G22" s="293"/>
      <c r="H22" s="293"/>
      <c r="I22" s="294"/>
      <c r="J22" s="169"/>
      <c r="K22" s="64"/>
      <c r="L22" s="63"/>
    </row>
    <row r="23" spans="1:21" ht="65.25" customHeight="1" x14ac:dyDescent="0.25">
      <c r="A23" s="63"/>
      <c r="B23" s="287"/>
      <c r="C23" s="292"/>
      <c r="D23" s="293"/>
      <c r="E23" s="293"/>
      <c r="F23" s="293"/>
      <c r="G23" s="293"/>
      <c r="H23" s="293"/>
      <c r="I23" s="294"/>
      <c r="J23" s="169"/>
      <c r="K23" s="64"/>
      <c r="L23" s="63"/>
    </row>
    <row r="24" spans="1:21" ht="55.5" customHeight="1" thickBot="1" x14ac:dyDescent="0.3">
      <c r="A24" s="63"/>
      <c r="B24" s="287"/>
      <c r="C24" s="292"/>
      <c r="D24" s="293"/>
      <c r="E24" s="293"/>
      <c r="F24" s="293"/>
      <c r="G24" s="293"/>
      <c r="H24" s="293"/>
      <c r="I24" s="294"/>
      <c r="J24" s="169"/>
      <c r="K24" s="64"/>
      <c r="L24" s="63"/>
    </row>
    <row r="25" spans="1:21" ht="57" customHeight="1" thickBot="1" x14ac:dyDescent="0.3">
      <c r="A25" s="63"/>
      <c r="B25" s="171" t="s">
        <v>65</v>
      </c>
      <c r="C25" s="298" t="s">
        <v>66</v>
      </c>
      <c r="D25" s="299"/>
      <c r="E25" s="299"/>
      <c r="F25" s="299"/>
      <c r="G25" s="299"/>
      <c r="H25" s="299"/>
      <c r="I25" s="300"/>
      <c r="J25" s="169"/>
      <c r="K25" s="64"/>
      <c r="L25" s="63"/>
    </row>
    <row r="26" spans="1:21" ht="24.75" customHeight="1" x14ac:dyDescent="0.25">
      <c r="A26" s="63"/>
      <c r="B26" s="286" t="s">
        <v>67</v>
      </c>
      <c r="C26" s="289" t="s">
        <v>68</v>
      </c>
      <c r="D26" s="290"/>
      <c r="E26" s="290"/>
      <c r="F26" s="290"/>
      <c r="G26" s="290"/>
      <c r="H26" s="290"/>
      <c r="I26" s="291"/>
      <c r="J26" s="169"/>
      <c r="K26" s="64"/>
      <c r="L26" s="63"/>
    </row>
    <row r="27" spans="1:21" ht="54.95" customHeight="1" thickBot="1" x14ac:dyDescent="0.3">
      <c r="A27" s="63"/>
      <c r="B27" s="288"/>
      <c r="C27" s="292"/>
      <c r="D27" s="293"/>
      <c r="E27" s="293"/>
      <c r="F27" s="293"/>
      <c r="G27" s="293"/>
      <c r="H27" s="293"/>
      <c r="I27" s="294"/>
      <c r="J27" s="169"/>
      <c r="K27" s="64"/>
      <c r="L27" s="63"/>
    </row>
    <row r="28" spans="1:21" ht="30" customHeight="1" x14ac:dyDescent="0.25">
      <c r="A28" s="63"/>
      <c r="B28" s="286" t="s">
        <v>69</v>
      </c>
      <c r="C28" s="289" t="s">
        <v>70</v>
      </c>
      <c r="D28" s="290"/>
      <c r="E28" s="290"/>
      <c r="F28" s="290"/>
      <c r="G28" s="290"/>
      <c r="H28" s="290"/>
      <c r="I28" s="291"/>
      <c r="J28" s="169"/>
      <c r="K28" s="75"/>
      <c r="L28" s="75"/>
      <c r="M28" s="75"/>
      <c r="N28" s="75"/>
      <c r="O28" s="75"/>
      <c r="P28" s="75"/>
      <c r="Q28" s="75"/>
      <c r="R28" s="75"/>
      <c r="S28" s="75"/>
      <c r="T28" s="75"/>
      <c r="U28" s="63"/>
    </row>
    <row r="29" spans="1:21" ht="42.75" customHeight="1" thickBot="1" x14ac:dyDescent="0.3">
      <c r="A29" s="63"/>
      <c r="B29" s="288"/>
      <c r="C29" s="295"/>
      <c r="D29" s="296"/>
      <c r="E29" s="296"/>
      <c r="F29" s="296"/>
      <c r="G29" s="296"/>
      <c r="H29" s="296"/>
      <c r="I29" s="297"/>
      <c r="J29" s="169"/>
      <c r="K29" s="75"/>
      <c r="L29" s="75"/>
      <c r="M29" s="75"/>
      <c r="N29" s="75"/>
      <c r="O29" s="75"/>
      <c r="P29" s="75"/>
      <c r="Q29" s="75"/>
      <c r="R29" s="75"/>
      <c r="S29" s="75"/>
      <c r="T29" s="75"/>
      <c r="U29" s="63"/>
    </row>
    <row r="30" spans="1:21" ht="59.25" customHeight="1" thickBot="1" x14ac:dyDescent="0.3">
      <c r="A30" s="63"/>
      <c r="B30" s="171" t="s">
        <v>71</v>
      </c>
      <c r="C30" s="298" t="s">
        <v>72</v>
      </c>
      <c r="D30" s="299"/>
      <c r="E30" s="299"/>
      <c r="F30" s="299"/>
      <c r="G30" s="299"/>
      <c r="H30" s="299"/>
      <c r="I30" s="300"/>
      <c r="J30" s="169"/>
      <c r="K30" s="75"/>
      <c r="L30" s="75"/>
      <c r="M30" s="75"/>
      <c r="N30" s="75"/>
      <c r="O30" s="75"/>
      <c r="P30" s="75"/>
      <c r="Q30" s="75"/>
      <c r="R30" s="75"/>
      <c r="S30" s="75"/>
      <c r="T30" s="75"/>
      <c r="U30" s="63"/>
    </row>
    <row r="31" spans="1:21" ht="15" customHeight="1" x14ac:dyDescent="0.25">
      <c r="A31" s="63"/>
      <c r="B31" s="286" t="s">
        <v>73</v>
      </c>
      <c r="C31" s="289" t="s">
        <v>74</v>
      </c>
      <c r="D31" s="290"/>
      <c r="E31" s="290"/>
      <c r="F31" s="290"/>
      <c r="G31" s="290"/>
      <c r="H31" s="290"/>
      <c r="I31" s="291"/>
      <c r="J31" s="169"/>
      <c r="K31" s="75"/>
      <c r="L31" s="75"/>
      <c r="M31" s="75"/>
      <c r="N31" s="75"/>
      <c r="O31" s="75"/>
      <c r="P31" s="75"/>
      <c r="Q31" s="75"/>
      <c r="R31" s="75"/>
      <c r="S31" s="75"/>
      <c r="T31" s="75"/>
      <c r="U31" s="63"/>
    </row>
    <row r="32" spans="1:21" ht="15" customHeight="1" x14ac:dyDescent="0.25">
      <c r="A32" s="63"/>
      <c r="B32" s="287"/>
      <c r="C32" s="292"/>
      <c r="D32" s="293"/>
      <c r="E32" s="293"/>
      <c r="F32" s="293"/>
      <c r="G32" s="293"/>
      <c r="H32" s="293"/>
      <c r="I32" s="294"/>
      <c r="J32" s="169"/>
      <c r="K32" s="75"/>
      <c r="L32" s="75"/>
      <c r="M32" s="75"/>
      <c r="N32" s="75"/>
      <c r="O32" s="75"/>
      <c r="P32" s="75"/>
      <c r="Q32" s="75"/>
      <c r="R32" s="75"/>
      <c r="S32" s="75"/>
      <c r="T32" s="75"/>
      <c r="U32" s="63"/>
    </row>
    <row r="33" spans="1:21" ht="15" customHeight="1" x14ac:dyDescent="0.25">
      <c r="A33" s="63"/>
      <c r="B33" s="287"/>
      <c r="C33" s="292"/>
      <c r="D33" s="293"/>
      <c r="E33" s="293"/>
      <c r="F33" s="293"/>
      <c r="G33" s="293"/>
      <c r="H33" s="293"/>
      <c r="I33" s="294"/>
      <c r="J33" s="169"/>
      <c r="K33" s="75"/>
      <c r="L33" s="75"/>
      <c r="M33" s="75"/>
      <c r="N33" s="75"/>
      <c r="O33" s="75"/>
      <c r="P33" s="75"/>
      <c r="Q33" s="75"/>
      <c r="R33" s="75"/>
      <c r="S33" s="75"/>
      <c r="T33" s="75"/>
      <c r="U33" s="63"/>
    </row>
    <row r="34" spans="1:21" ht="50.25" customHeight="1" thickBot="1" x14ac:dyDescent="0.3">
      <c r="A34" s="63"/>
      <c r="B34" s="288"/>
      <c r="C34" s="295"/>
      <c r="D34" s="296"/>
      <c r="E34" s="296"/>
      <c r="F34" s="296"/>
      <c r="G34" s="296"/>
      <c r="H34" s="296"/>
      <c r="I34" s="297"/>
      <c r="J34" s="169"/>
      <c r="K34" s="75"/>
      <c r="L34" s="75"/>
      <c r="M34" s="75"/>
      <c r="N34" s="75"/>
      <c r="O34" s="75"/>
      <c r="P34" s="75"/>
      <c r="Q34" s="75"/>
      <c r="R34" s="75"/>
      <c r="S34" s="75"/>
      <c r="T34" s="75"/>
      <c r="U34" s="63"/>
    </row>
    <row r="35" spans="1:21" ht="41.25" customHeight="1" thickBot="1" x14ac:dyDescent="0.3">
      <c r="A35" s="63"/>
      <c r="B35" s="171" t="s">
        <v>75</v>
      </c>
      <c r="C35" s="298" t="s">
        <v>76</v>
      </c>
      <c r="D35" s="299"/>
      <c r="E35" s="299"/>
      <c r="F35" s="299"/>
      <c r="G35" s="299"/>
      <c r="H35" s="299"/>
      <c r="I35" s="300"/>
      <c r="J35" s="169"/>
      <c r="K35" s="75"/>
      <c r="L35" s="63"/>
      <c r="M35" s="63"/>
      <c r="N35" s="63"/>
      <c r="O35" s="63"/>
      <c r="P35" s="63"/>
      <c r="Q35" s="63"/>
      <c r="R35" s="63"/>
      <c r="S35" s="63"/>
      <c r="U35" s="63"/>
    </row>
    <row r="36" spans="1:21" ht="51.75" customHeight="1" thickBot="1" x14ac:dyDescent="0.3">
      <c r="A36" s="63"/>
      <c r="B36" s="170" t="s">
        <v>77</v>
      </c>
      <c r="C36" s="298" t="s">
        <v>78</v>
      </c>
      <c r="D36" s="299"/>
      <c r="E36" s="299"/>
      <c r="F36" s="299"/>
      <c r="G36" s="299"/>
      <c r="H36" s="299"/>
      <c r="I36" s="300"/>
      <c r="J36" s="169"/>
      <c r="K36" s="75"/>
      <c r="L36" s="63"/>
      <c r="M36" s="63"/>
      <c r="N36" s="63"/>
      <c r="O36" s="63"/>
      <c r="P36" s="63"/>
      <c r="Q36" s="63"/>
      <c r="R36" s="63"/>
      <c r="S36" s="63"/>
      <c r="T36" s="63"/>
      <c r="U36" s="63"/>
    </row>
    <row r="37" spans="1:21" ht="15" customHeight="1" x14ac:dyDescent="0.25">
      <c r="A37" s="63"/>
      <c r="B37" s="286" t="s">
        <v>79</v>
      </c>
      <c r="C37" s="289" t="s">
        <v>80</v>
      </c>
      <c r="D37" s="290"/>
      <c r="E37" s="290"/>
      <c r="F37" s="290"/>
      <c r="G37" s="290"/>
      <c r="H37" s="290"/>
      <c r="I37" s="291"/>
      <c r="J37" s="169"/>
      <c r="K37" s="75"/>
      <c r="L37" s="63"/>
      <c r="M37" s="63"/>
      <c r="N37" s="63"/>
      <c r="O37" s="63"/>
      <c r="P37" s="63"/>
      <c r="Q37" s="63"/>
      <c r="R37" s="63"/>
      <c r="S37" s="63"/>
      <c r="T37" s="63"/>
      <c r="U37" s="63"/>
    </row>
    <row r="38" spans="1:21" ht="39" customHeight="1" x14ac:dyDescent="0.25">
      <c r="A38" s="63"/>
      <c r="B38" s="287"/>
      <c r="C38" s="292"/>
      <c r="D38" s="293"/>
      <c r="E38" s="293"/>
      <c r="F38" s="293"/>
      <c r="G38" s="293"/>
      <c r="H38" s="293"/>
      <c r="I38" s="294"/>
      <c r="J38" s="169"/>
      <c r="K38" s="63"/>
      <c r="L38" s="63"/>
      <c r="M38" s="63"/>
      <c r="N38" s="63"/>
      <c r="O38" s="63"/>
      <c r="P38" s="63"/>
      <c r="Q38" s="63"/>
      <c r="R38" s="63"/>
      <c r="S38" s="63"/>
      <c r="T38" s="63"/>
      <c r="U38" s="63"/>
    </row>
    <row r="39" spans="1:21" ht="27" customHeight="1" x14ac:dyDescent="0.25">
      <c r="A39" s="63"/>
      <c r="B39" s="287"/>
      <c r="C39" s="292"/>
      <c r="D39" s="293"/>
      <c r="E39" s="293"/>
      <c r="F39" s="293"/>
      <c r="G39" s="293"/>
      <c r="H39" s="293"/>
      <c r="I39" s="294"/>
      <c r="J39" s="169"/>
      <c r="K39" s="63"/>
      <c r="L39" s="63"/>
      <c r="M39" s="63"/>
      <c r="N39" s="63"/>
      <c r="O39" s="63"/>
      <c r="P39" s="63"/>
      <c r="Q39" s="63"/>
      <c r="R39" s="63"/>
      <c r="S39" s="63"/>
      <c r="T39" s="63"/>
      <c r="U39" s="63"/>
    </row>
    <row r="40" spans="1:21" ht="24.75" customHeight="1" thickBot="1" x14ac:dyDescent="0.3">
      <c r="A40" s="63"/>
      <c r="B40" s="288"/>
      <c r="C40" s="295"/>
      <c r="D40" s="296"/>
      <c r="E40" s="296"/>
      <c r="F40" s="296"/>
      <c r="G40" s="296"/>
      <c r="H40" s="296"/>
      <c r="I40" s="297"/>
      <c r="J40" s="169"/>
      <c r="K40" s="63"/>
      <c r="L40" s="63"/>
      <c r="M40" s="63"/>
      <c r="N40" s="63"/>
      <c r="O40" s="63"/>
      <c r="P40" s="63"/>
      <c r="Q40" s="63"/>
      <c r="R40" s="63"/>
      <c r="S40" s="63"/>
      <c r="T40" s="63"/>
      <c r="U40" s="63"/>
    </row>
    <row r="41" spans="1:21" ht="36.75" customHeight="1" x14ac:dyDescent="0.25">
      <c r="A41" s="63"/>
      <c r="B41" s="75"/>
      <c r="C41" s="75"/>
      <c r="D41" s="75"/>
      <c r="E41" s="75"/>
      <c r="F41" s="75"/>
      <c r="G41" s="75"/>
      <c r="H41" s="75"/>
      <c r="I41" s="75"/>
      <c r="J41" s="75"/>
      <c r="K41" s="63"/>
      <c r="L41" s="63"/>
      <c r="M41" s="63"/>
      <c r="N41" s="63"/>
      <c r="O41" s="63"/>
      <c r="P41" s="63"/>
      <c r="Q41" s="63"/>
      <c r="R41" s="63"/>
      <c r="S41" s="63"/>
      <c r="T41" s="63"/>
      <c r="U41" s="63"/>
    </row>
    <row r="42" spans="1:21" ht="15" customHeight="1" x14ac:dyDescent="0.25">
      <c r="A42" s="63"/>
      <c r="B42" s="63"/>
      <c r="C42" s="63"/>
      <c r="D42" s="63"/>
      <c r="E42" s="63"/>
      <c r="F42" s="63"/>
      <c r="G42" s="63"/>
      <c r="H42" s="63"/>
      <c r="I42" s="63"/>
      <c r="J42" s="63"/>
      <c r="K42" s="63"/>
      <c r="U42" s="63"/>
    </row>
    <row r="43" spans="1:21" ht="15" customHeight="1" x14ac:dyDescent="0.25">
      <c r="A43" s="63"/>
      <c r="B43" s="63"/>
      <c r="C43" s="63"/>
      <c r="D43" s="63"/>
      <c r="E43" s="63"/>
      <c r="F43" s="63"/>
      <c r="G43" s="63"/>
      <c r="H43" s="63"/>
      <c r="I43" s="63"/>
      <c r="J43" s="63"/>
      <c r="K43" s="63"/>
      <c r="U43" s="63"/>
    </row>
    <row r="44" spans="1:21" ht="15" customHeight="1" x14ac:dyDescent="0.25">
      <c r="A44" s="63"/>
      <c r="B44" s="63"/>
      <c r="C44" s="63"/>
      <c r="D44" s="63"/>
      <c r="E44" s="63"/>
      <c r="F44" s="63"/>
      <c r="G44" s="63"/>
      <c r="H44" s="63"/>
      <c r="I44" s="63"/>
      <c r="J44" s="63"/>
      <c r="K44" s="63"/>
      <c r="U44" s="63"/>
    </row>
    <row r="45" spans="1:21" ht="15" customHeight="1" x14ac:dyDescent="0.25">
      <c r="A45" s="63"/>
      <c r="B45" s="63"/>
      <c r="C45" s="63"/>
      <c r="D45" s="63"/>
      <c r="E45" s="63"/>
      <c r="F45" s="63"/>
      <c r="G45" s="63"/>
      <c r="H45" s="63"/>
      <c r="I45" s="63"/>
      <c r="J45" s="63"/>
    </row>
    <row r="46" spans="1:21" ht="15" customHeight="1" x14ac:dyDescent="0.25">
      <c r="A46" s="63"/>
      <c r="B46" s="63"/>
      <c r="C46" s="63"/>
      <c r="D46" s="63"/>
      <c r="E46" s="63"/>
      <c r="F46" s="63"/>
      <c r="G46" s="63"/>
      <c r="H46" s="63"/>
      <c r="I46" s="63"/>
      <c r="J46" s="63"/>
    </row>
    <row r="47" spans="1:21" ht="15" customHeight="1" x14ac:dyDescent="0.25">
      <c r="A47" s="63"/>
      <c r="B47" s="63"/>
      <c r="C47" s="63"/>
      <c r="D47" s="63"/>
      <c r="E47" s="63"/>
      <c r="F47" s="63"/>
      <c r="G47" s="63"/>
      <c r="H47" s="63"/>
      <c r="I47" s="63"/>
      <c r="J47" s="63"/>
    </row>
    <row r="48" spans="1:21" ht="15" customHeight="1" x14ac:dyDescent="0.25">
      <c r="A48" s="63"/>
      <c r="B48" s="63"/>
      <c r="C48" s="63"/>
      <c r="D48" s="63"/>
      <c r="E48" s="63"/>
      <c r="F48" s="63"/>
      <c r="G48" s="63"/>
      <c r="H48" s="63"/>
      <c r="I48" s="63"/>
      <c r="J48" s="63"/>
    </row>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sheetData>
  <mergeCells count="24">
    <mergeCell ref="C15:I15"/>
    <mergeCell ref="B7:I7"/>
    <mergeCell ref="B9:I9"/>
    <mergeCell ref="C11:I11"/>
    <mergeCell ref="B12:B14"/>
    <mergeCell ref="C12:I14"/>
    <mergeCell ref="C30:I30"/>
    <mergeCell ref="B16:B17"/>
    <mergeCell ref="C16:I17"/>
    <mergeCell ref="B18:B20"/>
    <mergeCell ref="C18:I20"/>
    <mergeCell ref="B21:B24"/>
    <mergeCell ref="C21:I24"/>
    <mergeCell ref="C25:I25"/>
    <mergeCell ref="B26:B27"/>
    <mergeCell ref="C26:I27"/>
    <mergeCell ref="B28:B29"/>
    <mergeCell ref="C28:I29"/>
    <mergeCell ref="B31:B34"/>
    <mergeCell ref="C31:I34"/>
    <mergeCell ref="C35:I35"/>
    <mergeCell ref="C36:I36"/>
    <mergeCell ref="B37:B40"/>
    <mergeCell ref="C37:I40"/>
  </mergeCells>
  <pageMargins left="0.7" right="0.7" top="0.75" bottom="0.75" header="0.3" footer="0.3"/>
  <pageSetup scale="59" orientation="portrait" r:id="rId1"/>
  <rowBreaks count="1" manualBreakCount="1">
    <brk id="25" max="9" man="1"/>
  </rowBreaks>
  <colBreaks count="1" manualBreakCount="1">
    <brk id="1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23"/>
  <sheetViews>
    <sheetView view="pageBreakPreview" topLeftCell="A16" zoomScaleSheetLayoutView="100" workbookViewId="0">
      <selection activeCell="B9" sqref="B9:I9"/>
    </sheetView>
  </sheetViews>
  <sheetFormatPr baseColWidth="10" defaultColWidth="10.85546875" defaultRowHeight="15.75" x14ac:dyDescent="0.25"/>
  <cols>
    <col min="1" max="1" width="2.85546875" style="57" customWidth="1"/>
    <col min="2" max="2" width="18.140625" style="57" customWidth="1"/>
    <col min="3" max="6" width="10.85546875" style="57"/>
    <col min="7" max="7" width="17.85546875" style="57" customWidth="1"/>
    <col min="8" max="8" width="3.140625" style="57" customWidth="1"/>
    <col min="9" max="9" width="3.42578125" style="57" customWidth="1"/>
    <col min="10" max="10" width="37.85546875" style="57" customWidth="1"/>
    <col min="11" max="11" width="15.28515625" style="57" customWidth="1"/>
    <col min="12" max="14" width="10.85546875" style="57"/>
    <col min="15" max="15" width="11.42578125" style="57" customWidth="1"/>
    <col min="16" max="17" width="10.85546875" style="57"/>
    <col min="18" max="18" width="17.85546875" style="57" customWidth="1"/>
    <col min="19" max="19" width="3.28515625" style="57" customWidth="1"/>
    <col min="20" max="16384" width="10.85546875" style="57"/>
  </cols>
  <sheetData>
    <row r="1" spans="1:11" x14ac:dyDescent="0.25">
      <c r="A1" s="58"/>
      <c r="B1" s="58"/>
      <c r="C1" s="58"/>
      <c r="D1" s="58"/>
      <c r="E1" s="58"/>
      <c r="F1" s="58"/>
      <c r="G1" s="58"/>
      <c r="H1" s="58"/>
      <c r="I1" s="58"/>
      <c r="J1" s="58"/>
    </row>
    <row r="2" spans="1:11" ht="44.1" customHeight="1" x14ac:dyDescent="0.25">
      <c r="A2" s="58"/>
      <c r="B2" s="58"/>
      <c r="C2" s="58"/>
      <c r="D2" s="58"/>
      <c r="E2" s="58"/>
      <c r="F2" s="58"/>
      <c r="G2" s="58"/>
      <c r="H2" s="58"/>
      <c r="I2" s="58"/>
      <c r="J2" s="58"/>
    </row>
    <row r="3" spans="1:11" ht="18.95" customHeight="1" x14ac:dyDescent="0.3">
      <c r="A3" s="58"/>
      <c r="B3" s="322" t="s">
        <v>51</v>
      </c>
      <c r="C3" s="322"/>
      <c r="D3" s="322"/>
      <c r="E3" s="322"/>
      <c r="F3" s="322"/>
      <c r="G3" s="322"/>
      <c r="H3" s="322"/>
      <c r="I3" s="322"/>
      <c r="J3" s="322"/>
    </row>
    <row r="4" spans="1:11" ht="24.75" customHeight="1" x14ac:dyDescent="0.25">
      <c r="A4" s="58"/>
      <c r="B4" s="323" t="s">
        <v>81</v>
      </c>
      <c r="C4" s="323"/>
      <c r="D4" s="323"/>
      <c r="E4" s="323"/>
      <c r="F4" s="323"/>
      <c r="G4" s="323"/>
      <c r="H4" s="323"/>
      <c r="I4" s="323"/>
      <c r="J4" s="323"/>
      <c r="K4" s="63"/>
    </row>
    <row r="5" spans="1:11" ht="16.5" thickBot="1" x14ac:dyDescent="0.3">
      <c r="A5" s="58"/>
      <c r="B5" s="64"/>
      <c r="C5" s="64"/>
      <c r="D5" s="64"/>
      <c r="E5" s="64"/>
      <c r="F5" s="64"/>
      <c r="G5" s="64"/>
      <c r="H5" s="64"/>
      <c r="I5" s="64"/>
      <c r="J5" s="64"/>
      <c r="K5" s="63"/>
    </row>
    <row r="6" spans="1:11" x14ac:dyDescent="0.25">
      <c r="A6" s="64"/>
      <c r="B6" s="324" t="s">
        <v>82</v>
      </c>
      <c r="C6" s="325"/>
      <c r="D6" s="325"/>
      <c r="E6" s="325"/>
      <c r="F6" s="325"/>
      <c r="G6" s="325"/>
      <c r="H6" s="325"/>
      <c r="I6" s="325"/>
      <c r="J6" s="326"/>
      <c r="K6" s="63"/>
    </row>
    <row r="7" spans="1:11" ht="66.95" customHeight="1" x14ac:dyDescent="0.25">
      <c r="A7" s="64"/>
      <c r="B7" s="327"/>
      <c r="C7" s="328"/>
      <c r="D7" s="328"/>
      <c r="E7" s="328"/>
      <c r="F7" s="328"/>
      <c r="G7" s="328"/>
      <c r="H7" s="328"/>
      <c r="I7" s="328"/>
      <c r="J7" s="329"/>
      <c r="K7" s="63"/>
    </row>
    <row r="8" spans="1:11" ht="35.25" customHeight="1" thickBot="1" x14ac:dyDescent="0.3">
      <c r="A8" s="64"/>
      <c r="B8" s="327"/>
      <c r="C8" s="328"/>
      <c r="D8" s="328"/>
      <c r="E8" s="328"/>
      <c r="F8" s="328"/>
      <c r="G8" s="328"/>
      <c r="H8" s="328"/>
      <c r="I8" s="328"/>
      <c r="J8" s="329"/>
      <c r="K8" s="63"/>
    </row>
    <row r="9" spans="1:11" ht="32.25" customHeight="1" thickBot="1" x14ac:dyDescent="0.3">
      <c r="A9" s="64"/>
      <c r="B9" s="66"/>
      <c r="C9" s="330" t="s">
        <v>83</v>
      </c>
      <c r="D9" s="331"/>
      <c r="E9" s="331"/>
      <c r="F9" s="332"/>
      <c r="G9" s="65" t="s">
        <v>84</v>
      </c>
      <c r="H9" s="64"/>
      <c r="I9" s="64"/>
      <c r="J9" s="67"/>
      <c r="K9" s="63"/>
    </row>
    <row r="10" spans="1:11" ht="81.95" customHeight="1" thickBot="1" x14ac:dyDescent="0.3">
      <c r="A10" s="64"/>
      <c r="B10" s="66"/>
      <c r="C10" s="298" t="s">
        <v>85</v>
      </c>
      <c r="D10" s="299"/>
      <c r="E10" s="299"/>
      <c r="F10" s="300"/>
      <c r="G10" s="68">
        <v>5</v>
      </c>
      <c r="H10" s="64"/>
      <c r="I10" s="64"/>
      <c r="J10" s="67"/>
      <c r="K10" s="63"/>
    </row>
    <row r="11" spans="1:11" ht="26.25" customHeight="1" x14ac:dyDescent="0.25">
      <c r="A11" s="64"/>
      <c r="B11" s="66"/>
      <c r="C11" s="289" t="s">
        <v>86</v>
      </c>
      <c r="D11" s="290"/>
      <c r="E11" s="290"/>
      <c r="F11" s="291"/>
      <c r="G11" s="303">
        <v>4</v>
      </c>
      <c r="H11" s="64"/>
      <c r="I11" s="64"/>
      <c r="J11" s="67"/>
      <c r="K11" s="63"/>
    </row>
    <row r="12" spans="1:11" ht="38.25" customHeight="1" thickBot="1" x14ac:dyDescent="0.3">
      <c r="A12" s="64"/>
      <c r="B12" s="66"/>
      <c r="C12" s="295"/>
      <c r="D12" s="296"/>
      <c r="E12" s="296"/>
      <c r="F12" s="297"/>
      <c r="G12" s="304"/>
      <c r="H12" s="64"/>
      <c r="I12" s="64"/>
      <c r="J12" s="67"/>
      <c r="K12" s="63"/>
    </row>
    <row r="13" spans="1:11" ht="66.75" customHeight="1" x14ac:dyDescent="0.25">
      <c r="A13" s="64"/>
      <c r="B13" s="66"/>
      <c r="C13" s="289" t="s">
        <v>87</v>
      </c>
      <c r="D13" s="290"/>
      <c r="E13" s="290"/>
      <c r="F13" s="291"/>
      <c r="G13" s="303">
        <v>3</v>
      </c>
      <c r="H13" s="64"/>
      <c r="I13" s="64"/>
      <c r="J13" s="67"/>
      <c r="K13" s="63"/>
    </row>
    <row r="14" spans="1:11" ht="14.1" customHeight="1" thickBot="1" x14ac:dyDescent="0.3">
      <c r="A14" s="64"/>
      <c r="B14" s="66"/>
      <c r="C14" s="295"/>
      <c r="D14" s="296"/>
      <c r="E14" s="296"/>
      <c r="F14" s="297"/>
      <c r="G14" s="304"/>
      <c r="H14" s="64"/>
      <c r="I14" s="64"/>
      <c r="J14" s="67"/>
      <c r="K14" s="63"/>
    </row>
    <row r="15" spans="1:11" ht="51.75" customHeight="1" thickBot="1" x14ac:dyDescent="0.3">
      <c r="A15" s="64"/>
      <c r="B15" s="66"/>
      <c r="C15" s="298" t="s">
        <v>88</v>
      </c>
      <c r="D15" s="299"/>
      <c r="E15" s="299"/>
      <c r="F15" s="300"/>
      <c r="G15" s="68">
        <v>2</v>
      </c>
      <c r="H15" s="64"/>
      <c r="I15" s="64"/>
      <c r="J15" s="67"/>
      <c r="K15" s="63"/>
    </row>
    <row r="16" spans="1:11" ht="61.5" customHeight="1" thickBot="1" x14ac:dyDescent="0.3">
      <c r="A16" s="64"/>
      <c r="B16" s="69"/>
      <c r="C16" s="298" t="s">
        <v>89</v>
      </c>
      <c r="D16" s="299"/>
      <c r="E16" s="299"/>
      <c r="F16" s="300"/>
      <c r="G16" s="68">
        <v>1</v>
      </c>
      <c r="H16" s="101"/>
      <c r="I16" s="101"/>
      <c r="J16" s="102"/>
      <c r="K16" s="63"/>
    </row>
    <row r="17" spans="1:11" ht="63.95" customHeight="1" x14ac:dyDescent="0.25">
      <c r="A17" s="64"/>
      <c r="B17" s="317" t="s">
        <v>90</v>
      </c>
      <c r="C17" s="318"/>
      <c r="D17" s="318"/>
      <c r="E17" s="318"/>
      <c r="F17" s="318"/>
      <c r="G17" s="318"/>
      <c r="H17" s="318"/>
      <c r="I17" s="318"/>
      <c r="J17" s="319"/>
      <c r="K17" s="63"/>
    </row>
    <row r="18" spans="1:11" ht="48.75" customHeight="1" x14ac:dyDescent="0.25">
      <c r="A18" s="64"/>
      <c r="B18" s="70" t="s">
        <v>91</v>
      </c>
      <c r="C18" s="308" t="s">
        <v>92</v>
      </c>
      <c r="D18" s="309"/>
      <c r="E18" s="309"/>
      <c r="F18" s="309"/>
      <c r="G18" s="309"/>
      <c r="H18" s="309"/>
      <c r="I18" s="309"/>
      <c r="J18" s="310"/>
      <c r="K18" s="63"/>
    </row>
    <row r="19" spans="1:11" ht="20.100000000000001" customHeight="1" x14ac:dyDescent="0.25">
      <c r="A19" s="64"/>
      <c r="B19" s="71"/>
      <c r="C19" s="311"/>
      <c r="D19" s="312"/>
      <c r="E19" s="312"/>
      <c r="F19" s="312"/>
      <c r="G19" s="312"/>
      <c r="H19" s="312"/>
      <c r="I19" s="312"/>
      <c r="J19" s="313"/>
      <c r="K19" s="63"/>
    </row>
    <row r="20" spans="1:11" ht="15" customHeight="1" x14ac:dyDescent="0.25">
      <c r="A20" s="64"/>
      <c r="B20" s="320" t="s">
        <v>93</v>
      </c>
      <c r="C20" s="308" t="s">
        <v>94</v>
      </c>
      <c r="D20" s="309"/>
      <c r="E20" s="309"/>
      <c r="F20" s="309"/>
      <c r="G20" s="309"/>
      <c r="H20" s="309"/>
      <c r="I20" s="309"/>
      <c r="J20" s="310"/>
      <c r="K20" s="63"/>
    </row>
    <row r="21" spans="1:11" ht="59.25" customHeight="1" x14ac:dyDescent="0.25">
      <c r="A21" s="64"/>
      <c r="B21" s="321"/>
      <c r="C21" s="311"/>
      <c r="D21" s="312"/>
      <c r="E21" s="312"/>
      <c r="F21" s="312"/>
      <c r="G21" s="312"/>
      <c r="H21" s="312"/>
      <c r="I21" s="312"/>
      <c r="J21" s="313"/>
      <c r="K21" s="63"/>
    </row>
    <row r="22" spans="1:11" ht="75" customHeight="1" x14ac:dyDescent="0.25">
      <c r="A22" s="64"/>
      <c r="B22" s="104" t="s">
        <v>95</v>
      </c>
      <c r="C22" s="305" t="s">
        <v>96</v>
      </c>
      <c r="D22" s="306"/>
      <c r="E22" s="306"/>
      <c r="F22" s="306"/>
      <c r="G22" s="306"/>
      <c r="H22" s="306"/>
      <c r="I22" s="306"/>
      <c r="J22" s="307"/>
      <c r="K22" s="63"/>
    </row>
    <row r="23" spans="1:11" ht="78" customHeight="1" x14ac:dyDescent="0.25">
      <c r="A23" s="64"/>
      <c r="B23" s="72" t="s">
        <v>97</v>
      </c>
      <c r="C23" s="308" t="s">
        <v>98</v>
      </c>
      <c r="D23" s="309"/>
      <c r="E23" s="309"/>
      <c r="F23" s="309"/>
      <c r="G23" s="309"/>
      <c r="H23" s="309"/>
      <c r="I23" s="309"/>
      <c r="J23" s="310"/>
      <c r="K23" s="63"/>
    </row>
    <row r="24" spans="1:11" ht="9" customHeight="1" x14ac:dyDescent="0.25">
      <c r="A24" s="64"/>
      <c r="B24" s="73"/>
      <c r="C24" s="311"/>
      <c r="D24" s="312"/>
      <c r="E24" s="312"/>
      <c r="F24" s="312"/>
      <c r="G24" s="312"/>
      <c r="H24" s="312"/>
      <c r="I24" s="312"/>
      <c r="J24" s="313"/>
      <c r="K24" s="63"/>
    </row>
    <row r="25" spans="1:11" ht="65.25" customHeight="1" x14ac:dyDescent="0.25">
      <c r="A25" s="64"/>
      <c r="B25" s="72" t="s">
        <v>99</v>
      </c>
      <c r="C25" s="308" t="s">
        <v>100</v>
      </c>
      <c r="D25" s="309"/>
      <c r="E25" s="309"/>
      <c r="F25" s="309"/>
      <c r="G25" s="309"/>
      <c r="H25" s="309"/>
      <c r="I25" s="309"/>
      <c r="J25" s="310"/>
      <c r="K25" s="63"/>
    </row>
    <row r="26" spans="1:11" ht="21.95" customHeight="1" thickBot="1" x14ac:dyDescent="0.3">
      <c r="A26" s="64"/>
      <c r="B26" s="74"/>
      <c r="C26" s="314"/>
      <c r="D26" s="315"/>
      <c r="E26" s="315"/>
      <c r="F26" s="315"/>
      <c r="G26" s="315"/>
      <c r="H26" s="315"/>
      <c r="I26" s="315"/>
      <c r="J26" s="316"/>
      <c r="K26" s="63"/>
    </row>
    <row r="27" spans="1:11" ht="57" customHeight="1" x14ac:dyDescent="0.25">
      <c r="A27" s="64"/>
      <c r="B27" s="75"/>
      <c r="C27" s="75"/>
      <c r="D27" s="75"/>
      <c r="E27" s="75"/>
      <c r="F27" s="75"/>
      <c r="G27" s="75"/>
      <c r="H27" s="75"/>
      <c r="I27" s="75"/>
      <c r="J27" s="75"/>
      <c r="K27" s="63"/>
    </row>
    <row r="28" spans="1:11" ht="24.75" customHeight="1" x14ac:dyDescent="0.25">
      <c r="A28" s="64"/>
      <c r="B28" s="75"/>
      <c r="C28" s="75"/>
      <c r="D28" s="75"/>
      <c r="E28" s="75"/>
      <c r="F28" s="75"/>
      <c r="G28" s="75"/>
      <c r="H28" s="75"/>
      <c r="I28" s="75"/>
      <c r="J28" s="75"/>
      <c r="K28" s="63"/>
    </row>
    <row r="29" spans="1:11" ht="102" customHeight="1" x14ac:dyDescent="0.25">
      <c r="A29" s="64"/>
      <c r="B29" s="75"/>
      <c r="C29" s="75"/>
      <c r="D29" s="75"/>
      <c r="E29" s="75"/>
      <c r="F29" s="75"/>
      <c r="G29" s="75"/>
      <c r="H29" s="75"/>
      <c r="I29" s="75"/>
      <c r="J29" s="75"/>
      <c r="K29" s="63"/>
    </row>
    <row r="30" spans="1:11" ht="63" customHeight="1" x14ac:dyDescent="0.25">
      <c r="A30" s="75"/>
      <c r="B30" s="75"/>
      <c r="C30" s="75"/>
      <c r="D30" s="75"/>
      <c r="E30" s="75"/>
      <c r="F30" s="75"/>
      <c r="G30" s="75"/>
      <c r="H30" s="75"/>
      <c r="I30" s="75"/>
      <c r="J30" s="75"/>
      <c r="K30" s="63"/>
    </row>
    <row r="31" spans="1:11" ht="15.75" customHeight="1" x14ac:dyDescent="0.25">
      <c r="A31" s="75"/>
      <c r="B31" s="75"/>
      <c r="C31" s="75"/>
      <c r="D31" s="75"/>
      <c r="E31" s="75"/>
      <c r="F31" s="75"/>
      <c r="G31" s="75"/>
      <c r="H31" s="75"/>
      <c r="I31" s="75"/>
      <c r="J31" s="75"/>
      <c r="K31" s="63"/>
    </row>
    <row r="32" spans="1:11" ht="30" customHeight="1" x14ac:dyDescent="0.25">
      <c r="A32" s="75"/>
      <c r="B32" s="75"/>
      <c r="C32" s="75"/>
      <c r="D32" s="75"/>
      <c r="E32" s="75"/>
      <c r="F32" s="75"/>
      <c r="G32" s="75"/>
      <c r="H32" s="75"/>
      <c r="I32" s="75"/>
      <c r="J32" s="75"/>
      <c r="K32" s="63"/>
    </row>
    <row r="33" spans="1:11" ht="42.75" customHeight="1" x14ac:dyDescent="0.25">
      <c r="A33" s="75"/>
      <c r="B33" s="75"/>
      <c r="C33" s="75"/>
      <c r="D33" s="75"/>
      <c r="E33" s="75"/>
      <c r="F33" s="75"/>
      <c r="G33" s="75"/>
      <c r="H33" s="75"/>
      <c r="I33" s="75"/>
      <c r="J33" s="75"/>
      <c r="K33" s="63"/>
    </row>
    <row r="34" spans="1:11" ht="59.25" customHeight="1" x14ac:dyDescent="0.25">
      <c r="A34" s="75"/>
      <c r="B34" s="75"/>
      <c r="C34" s="75"/>
      <c r="D34" s="75"/>
      <c r="E34" s="75"/>
      <c r="F34" s="75"/>
      <c r="G34" s="75"/>
      <c r="H34" s="75"/>
      <c r="I34" s="75"/>
      <c r="J34" s="75"/>
      <c r="K34" s="63"/>
    </row>
    <row r="35" spans="1:11" ht="15" customHeight="1" x14ac:dyDescent="0.25">
      <c r="A35" s="75"/>
      <c r="B35" s="75"/>
      <c r="C35" s="75"/>
      <c r="D35" s="75"/>
      <c r="E35" s="75"/>
      <c r="F35" s="75"/>
      <c r="G35" s="75"/>
      <c r="H35" s="75"/>
      <c r="I35" s="75"/>
      <c r="J35" s="75"/>
      <c r="K35" s="63"/>
    </row>
    <row r="36" spans="1:11" ht="15" customHeight="1" x14ac:dyDescent="0.25">
      <c r="A36" s="75"/>
      <c r="B36" s="75"/>
      <c r="C36" s="75"/>
      <c r="D36" s="75"/>
      <c r="E36" s="75"/>
      <c r="F36" s="75"/>
      <c r="G36" s="75"/>
      <c r="H36" s="75"/>
      <c r="I36" s="75"/>
      <c r="J36" s="75"/>
      <c r="K36" s="63"/>
    </row>
    <row r="37" spans="1:11" ht="15" customHeight="1" x14ac:dyDescent="0.25">
      <c r="A37" s="75"/>
      <c r="B37" s="75"/>
      <c r="C37" s="75"/>
      <c r="D37" s="75"/>
      <c r="E37" s="75"/>
      <c r="F37" s="75"/>
      <c r="G37" s="75"/>
      <c r="H37" s="75"/>
      <c r="I37" s="75"/>
      <c r="J37" s="75"/>
      <c r="K37" s="63"/>
    </row>
    <row r="38" spans="1:11" ht="50.25" customHeight="1" x14ac:dyDescent="0.25">
      <c r="A38" s="75"/>
      <c r="B38" s="75"/>
      <c r="C38" s="75"/>
      <c r="D38" s="75"/>
      <c r="E38" s="75"/>
      <c r="F38" s="75"/>
      <c r="G38" s="75"/>
      <c r="H38" s="75"/>
      <c r="I38" s="75"/>
      <c r="J38" s="75"/>
      <c r="K38" s="63"/>
    </row>
    <row r="39" spans="1:11" ht="41.25" customHeight="1" x14ac:dyDescent="0.25">
      <c r="A39" s="75"/>
      <c r="B39" s="63"/>
      <c r="C39" s="63"/>
      <c r="D39" s="63"/>
      <c r="E39" s="63"/>
      <c r="F39" s="63"/>
      <c r="G39" s="63"/>
      <c r="H39" s="63"/>
      <c r="I39" s="63"/>
      <c r="K39" s="63"/>
    </row>
    <row r="40" spans="1:11" ht="51.75" customHeight="1" x14ac:dyDescent="0.25">
      <c r="A40" s="75"/>
      <c r="B40" s="63"/>
      <c r="C40" s="63"/>
      <c r="D40" s="63"/>
      <c r="E40" s="63"/>
      <c r="F40" s="63"/>
      <c r="G40" s="63"/>
      <c r="H40" s="63"/>
      <c r="I40" s="63"/>
      <c r="J40" s="63"/>
      <c r="K40" s="63"/>
    </row>
    <row r="41" spans="1:11" ht="15" customHeight="1" x14ac:dyDescent="0.25">
      <c r="A41" s="75"/>
      <c r="B41" s="63"/>
      <c r="C41" s="63"/>
      <c r="D41" s="63"/>
      <c r="E41" s="63"/>
      <c r="F41" s="63"/>
      <c r="G41" s="63"/>
      <c r="H41" s="63"/>
      <c r="I41" s="63"/>
      <c r="J41" s="63"/>
      <c r="K41" s="63"/>
    </row>
    <row r="42" spans="1:11" ht="39" customHeight="1" x14ac:dyDescent="0.25">
      <c r="A42" s="63"/>
      <c r="B42" s="63"/>
      <c r="C42" s="63"/>
      <c r="D42" s="63"/>
      <c r="E42" s="63"/>
      <c r="F42" s="63"/>
      <c r="G42" s="63"/>
      <c r="H42" s="63"/>
      <c r="I42" s="63"/>
      <c r="J42" s="63"/>
      <c r="K42" s="63"/>
    </row>
    <row r="43" spans="1:11" ht="27" customHeight="1" x14ac:dyDescent="0.25">
      <c r="A43" s="63"/>
      <c r="B43" s="63"/>
      <c r="C43" s="63"/>
      <c r="D43" s="63"/>
      <c r="E43" s="63"/>
      <c r="F43" s="63"/>
      <c r="G43" s="63"/>
      <c r="H43" s="63"/>
      <c r="I43" s="63"/>
      <c r="J43" s="63"/>
      <c r="K43" s="63"/>
    </row>
    <row r="44" spans="1:11" ht="24.75" customHeight="1" x14ac:dyDescent="0.25">
      <c r="A44" s="63"/>
      <c r="B44" s="63"/>
      <c r="C44" s="63"/>
      <c r="D44" s="63"/>
      <c r="E44" s="63"/>
      <c r="F44" s="63"/>
      <c r="G44" s="63"/>
      <c r="H44" s="63"/>
      <c r="I44" s="63"/>
      <c r="J44" s="63"/>
      <c r="K44" s="63"/>
    </row>
    <row r="45" spans="1:11" ht="36.75" customHeight="1" x14ac:dyDescent="0.25">
      <c r="A45" s="63"/>
      <c r="B45" s="63"/>
      <c r="C45" s="63"/>
      <c r="D45" s="63"/>
      <c r="E45" s="63"/>
      <c r="F45" s="63"/>
      <c r="G45" s="63"/>
      <c r="H45" s="63"/>
      <c r="I45" s="63"/>
      <c r="J45" s="63"/>
      <c r="K45" s="63"/>
    </row>
    <row r="46" spans="1:11" ht="15" customHeight="1" x14ac:dyDescent="0.25">
      <c r="A46" s="63"/>
      <c r="K46" s="63"/>
    </row>
    <row r="47" spans="1:11" ht="15" customHeight="1" x14ac:dyDescent="0.25">
      <c r="A47" s="63"/>
      <c r="K47" s="63"/>
    </row>
    <row r="48" spans="1:11" ht="15" customHeight="1" x14ac:dyDescent="0.25">
      <c r="A48" s="63"/>
      <c r="K48" s="63"/>
    </row>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sheetData>
  <mergeCells count="18">
    <mergeCell ref="B3:J3"/>
    <mergeCell ref="B4:J4"/>
    <mergeCell ref="B6:J8"/>
    <mergeCell ref="C10:F10"/>
    <mergeCell ref="C9:F9"/>
    <mergeCell ref="G13:G14"/>
    <mergeCell ref="G11:G12"/>
    <mergeCell ref="C22:J22"/>
    <mergeCell ref="C23:J24"/>
    <mergeCell ref="C25:J26"/>
    <mergeCell ref="C18:J19"/>
    <mergeCell ref="C20:J21"/>
    <mergeCell ref="C11:F12"/>
    <mergeCell ref="C13:F14"/>
    <mergeCell ref="C15:F15"/>
    <mergeCell ref="C16:F16"/>
    <mergeCell ref="B17:J17"/>
    <mergeCell ref="B20:B21"/>
  </mergeCells>
  <pageMargins left="0.7" right="0.7" top="0.75" bottom="0.75" header="0.3" footer="0.3"/>
  <pageSetup scale="59" orientation="portrait" r:id="rId1"/>
  <colBreaks count="1" manualBreakCount="1">
    <brk id="10" max="44"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38"/>
  <sheetViews>
    <sheetView zoomScale="80" zoomScaleNormal="80" zoomScalePageLayoutView="80" workbookViewId="0">
      <selection activeCell="D11" sqref="D11"/>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2.7109375" style="1" customWidth="1"/>
    <col min="10" max="10" width="13" style="1" customWidth="1"/>
    <col min="11" max="11" width="11.28515625" style="1" customWidth="1"/>
    <col min="12" max="13" width="15.42578125" style="1" customWidth="1"/>
    <col min="14" max="14" width="45.7109375" style="1" customWidth="1"/>
    <col min="15" max="18" width="35.7109375" style="1" customWidth="1"/>
    <col min="19" max="16384" width="10.85546875" style="1"/>
  </cols>
  <sheetData>
    <row r="2" spans="1:18" x14ac:dyDescent="0.25">
      <c r="B2" s="272" t="s">
        <v>101</v>
      </c>
      <c r="C2" s="272"/>
      <c r="D2" s="272"/>
      <c r="E2" s="272"/>
      <c r="F2" s="353"/>
      <c r="G2" s="353"/>
      <c r="H2" s="353"/>
      <c r="I2" s="353"/>
      <c r="J2" s="353"/>
      <c r="K2" s="353"/>
      <c r="L2" s="353"/>
      <c r="M2" s="353"/>
      <c r="N2" s="353"/>
      <c r="O2" s="353"/>
      <c r="P2" s="353"/>
      <c r="Q2" s="353"/>
      <c r="R2" s="353"/>
    </row>
    <row r="3" spans="1:18" x14ac:dyDescent="0.25">
      <c r="B3" s="282" t="s">
        <v>1</v>
      </c>
      <c r="C3" s="282"/>
      <c r="D3" s="282"/>
      <c r="E3" s="282"/>
      <c r="F3" s="31"/>
      <c r="G3" s="31"/>
      <c r="H3" s="31"/>
      <c r="I3" s="31"/>
      <c r="J3" s="31"/>
      <c r="K3" s="31"/>
      <c r="L3" s="31"/>
      <c r="M3" s="31"/>
      <c r="N3" s="31"/>
      <c r="O3" s="31"/>
      <c r="P3" s="31"/>
      <c r="Q3" s="31"/>
      <c r="R3" s="31"/>
    </row>
    <row r="4" spans="1:18" ht="27" customHeight="1" x14ac:dyDescent="0.25">
      <c r="C4" s="2" t="s">
        <v>2</v>
      </c>
      <c r="D4" s="5" t="str">
        <f>'Concertacion '!D4</f>
        <v xml:space="preserve">Departamento Administrativo de la Funcion Publica </v>
      </c>
    </row>
    <row r="5" spans="1:18" x14ac:dyDescent="0.25">
      <c r="C5" s="2" t="s">
        <v>4</v>
      </c>
      <c r="D5" s="5" t="str">
        <f>'Concertacion '!D5</f>
        <v xml:space="preserve">Direccion de Empleo Publico </v>
      </c>
    </row>
    <row r="6" spans="1:18" x14ac:dyDescent="0.25">
      <c r="C6" s="4" t="s">
        <v>6</v>
      </c>
      <c r="D6" s="5" t="str">
        <f>'Concertacion '!D6</f>
        <v>Alex Rios</v>
      </c>
    </row>
    <row r="7" spans="1:18" x14ac:dyDescent="0.25">
      <c r="C7" s="4" t="s">
        <v>8</v>
      </c>
      <c r="D7" s="5" t="str">
        <f>'Concertacion '!D7</f>
        <v>Daniel Gomez</v>
      </c>
    </row>
    <row r="8" spans="1:18" x14ac:dyDescent="0.25">
      <c r="C8" s="4" t="s">
        <v>102</v>
      </c>
      <c r="D8" s="6">
        <v>41715</v>
      </c>
      <c r="F8" s="7"/>
    </row>
    <row r="9" spans="1:18" x14ac:dyDescent="0.25">
      <c r="C9" s="276" t="s">
        <v>103</v>
      </c>
      <c r="D9" s="5" t="s">
        <v>104</v>
      </c>
      <c r="G9" s="7"/>
    </row>
    <row r="10" spans="1:18" x14ac:dyDescent="0.25">
      <c r="C10" s="276"/>
      <c r="D10" s="5" t="s">
        <v>13</v>
      </c>
    </row>
    <row r="11" spans="1:18" x14ac:dyDescent="0.25">
      <c r="C11" s="2" t="s">
        <v>105</v>
      </c>
      <c r="D11" s="5" t="s">
        <v>104</v>
      </c>
    </row>
    <row r="12" spans="1:18" x14ac:dyDescent="0.25">
      <c r="C12" s="2"/>
      <c r="D12" s="5" t="s">
        <v>106</v>
      </c>
    </row>
    <row r="13" spans="1:18" x14ac:dyDescent="0.25">
      <c r="D13" s="26"/>
    </row>
    <row r="14" spans="1:18" ht="15.75" thickBot="1" x14ac:dyDescent="0.3"/>
    <row r="15" spans="1:18" ht="15.75" thickBot="1" x14ac:dyDescent="0.3">
      <c r="A15" s="354" t="s">
        <v>14</v>
      </c>
      <c r="B15" s="355"/>
      <c r="C15" s="355"/>
      <c r="D15" s="355"/>
      <c r="E15" s="355"/>
      <c r="F15" s="355"/>
      <c r="G15" s="355"/>
      <c r="H15" s="356" t="s">
        <v>107</v>
      </c>
      <c r="I15" s="340"/>
      <c r="J15" s="340"/>
      <c r="K15" s="340"/>
      <c r="L15" s="340"/>
      <c r="M15" s="340"/>
      <c r="N15" s="340"/>
      <c r="O15" s="340"/>
      <c r="P15" s="340"/>
      <c r="Q15" s="340"/>
      <c r="R15" s="341"/>
    </row>
    <row r="16" spans="1:18" ht="28.5" customHeight="1" x14ac:dyDescent="0.25">
      <c r="A16" s="91" t="s">
        <v>17</v>
      </c>
      <c r="B16" s="91" t="s">
        <v>18</v>
      </c>
      <c r="C16" s="95" t="s">
        <v>19</v>
      </c>
      <c r="D16" s="91" t="s">
        <v>20</v>
      </c>
      <c r="E16" s="91" t="s">
        <v>108</v>
      </c>
      <c r="F16" s="91" t="s">
        <v>22</v>
      </c>
      <c r="G16" s="32" t="s">
        <v>23</v>
      </c>
      <c r="H16" s="357" t="s">
        <v>109</v>
      </c>
      <c r="I16" s="358"/>
      <c r="J16" s="358"/>
      <c r="K16" s="359"/>
      <c r="L16" s="91" t="s">
        <v>110</v>
      </c>
      <c r="M16" s="360" t="s">
        <v>111</v>
      </c>
      <c r="N16" s="270" t="s">
        <v>112</v>
      </c>
      <c r="O16" s="357" t="s">
        <v>113</v>
      </c>
      <c r="P16" s="359"/>
      <c r="Q16" s="357" t="s">
        <v>16</v>
      </c>
      <c r="R16" s="359"/>
    </row>
    <row r="17" spans="1:18" ht="30" customHeight="1" x14ac:dyDescent="0.25">
      <c r="A17" s="280" t="s">
        <v>26</v>
      </c>
      <c r="B17" s="281">
        <v>0.3</v>
      </c>
      <c r="C17" s="259" t="s">
        <v>27</v>
      </c>
      <c r="D17" s="9" t="s">
        <v>28</v>
      </c>
      <c r="E17" s="259">
        <v>4</v>
      </c>
      <c r="F17" s="259" t="s">
        <v>29</v>
      </c>
      <c r="G17" s="273" t="s">
        <v>30</v>
      </c>
      <c r="H17" s="89" t="s">
        <v>114</v>
      </c>
      <c r="I17" s="89" t="s">
        <v>115</v>
      </c>
      <c r="J17" s="89" t="s">
        <v>116</v>
      </c>
      <c r="K17" s="89" t="s">
        <v>117</v>
      </c>
      <c r="L17" s="8" t="s">
        <v>118</v>
      </c>
      <c r="M17" s="361"/>
      <c r="N17" s="271"/>
      <c r="O17" s="19" t="s">
        <v>119</v>
      </c>
      <c r="P17" s="19" t="s">
        <v>120</v>
      </c>
      <c r="Q17" s="19" t="s">
        <v>24</v>
      </c>
      <c r="R17" s="19" t="s">
        <v>25</v>
      </c>
    </row>
    <row r="18" spans="1:18" ht="45" customHeight="1" x14ac:dyDescent="0.25">
      <c r="A18" s="280"/>
      <c r="B18" s="280"/>
      <c r="C18" s="260"/>
      <c r="D18" s="10" t="s">
        <v>31</v>
      </c>
      <c r="E18" s="260"/>
      <c r="F18" s="260"/>
      <c r="G18" s="273"/>
      <c r="H18" s="342">
        <v>0.25</v>
      </c>
      <c r="I18" s="342">
        <f>1/E17</f>
        <v>0.25</v>
      </c>
      <c r="J18" s="342"/>
      <c r="K18" s="342"/>
      <c r="L18" s="348">
        <f>SUM(H18:K18)</f>
        <v>0.5</v>
      </c>
      <c r="M18" s="348">
        <f>2*B17/E17</f>
        <v>0.15</v>
      </c>
      <c r="N18" s="345" t="s">
        <v>121</v>
      </c>
      <c r="O18" s="345" t="s">
        <v>122</v>
      </c>
      <c r="P18" s="259" t="s">
        <v>123</v>
      </c>
      <c r="Q18" s="345" t="s">
        <v>124</v>
      </c>
      <c r="R18" s="259"/>
    </row>
    <row r="19" spans="1:18" ht="35.25" customHeight="1" x14ac:dyDescent="0.25">
      <c r="A19" s="280"/>
      <c r="B19" s="280"/>
      <c r="C19" s="260"/>
      <c r="D19" s="10" t="s">
        <v>32</v>
      </c>
      <c r="E19" s="260"/>
      <c r="F19" s="260"/>
      <c r="G19" s="273"/>
      <c r="H19" s="351"/>
      <c r="I19" s="343"/>
      <c r="J19" s="343"/>
      <c r="K19" s="343"/>
      <c r="L19" s="349"/>
      <c r="M19" s="349"/>
      <c r="N19" s="346"/>
      <c r="O19" s="346"/>
      <c r="P19" s="260"/>
      <c r="Q19" s="346"/>
      <c r="R19" s="260"/>
    </row>
    <row r="20" spans="1:18" ht="39.75" customHeight="1" x14ac:dyDescent="0.25">
      <c r="A20" s="280"/>
      <c r="B20" s="280"/>
      <c r="C20" s="261"/>
      <c r="D20" s="10" t="s">
        <v>33</v>
      </c>
      <c r="E20" s="261"/>
      <c r="F20" s="261"/>
      <c r="G20" s="273"/>
      <c r="H20" s="352"/>
      <c r="I20" s="344"/>
      <c r="J20" s="344"/>
      <c r="K20" s="344"/>
      <c r="L20" s="350"/>
      <c r="M20" s="350"/>
      <c r="N20" s="347"/>
      <c r="O20" s="347"/>
      <c r="P20" s="261"/>
      <c r="Q20" s="347"/>
      <c r="R20" s="261"/>
    </row>
    <row r="21" spans="1:18" ht="56.25" customHeight="1" x14ac:dyDescent="0.25">
      <c r="A21" s="269" t="s">
        <v>34</v>
      </c>
      <c r="B21" s="266">
        <v>0.4</v>
      </c>
      <c r="C21" s="259" t="s">
        <v>35</v>
      </c>
      <c r="D21" s="10" t="s">
        <v>125</v>
      </c>
      <c r="E21" s="259">
        <v>20</v>
      </c>
      <c r="F21" s="259" t="s">
        <v>37</v>
      </c>
      <c r="G21" s="259" t="s">
        <v>126</v>
      </c>
      <c r="H21" s="342">
        <v>0.08</v>
      </c>
      <c r="I21" s="342">
        <f>7/E21</f>
        <v>0.35</v>
      </c>
      <c r="J21" s="333"/>
      <c r="K21" s="259"/>
      <c r="L21" s="333">
        <f>+H21+I21+J21+K21</f>
        <v>0.43</v>
      </c>
      <c r="M21" s="333">
        <f>9*B21/E21</f>
        <v>0.18</v>
      </c>
      <c r="N21" s="259"/>
      <c r="O21" s="259"/>
      <c r="P21" s="259"/>
      <c r="Q21" s="259"/>
      <c r="R21" s="263"/>
    </row>
    <row r="22" spans="1:18" ht="47.25" customHeight="1" x14ac:dyDescent="0.25">
      <c r="A22" s="270"/>
      <c r="B22" s="267"/>
      <c r="C22" s="260"/>
      <c r="D22" s="10" t="s">
        <v>39</v>
      </c>
      <c r="E22" s="260"/>
      <c r="F22" s="260"/>
      <c r="G22" s="260"/>
      <c r="H22" s="343"/>
      <c r="I22" s="343"/>
      <c r="J22" s="260"/>
      <c r="K22" s="260"/>
      <c r="L22" s="334"/>
      <c r="M22" s="334"/>
      <c r="N22" s="260"/>
      <c r="O22" s="260"/>
      <c r="P22" s="260"/>
      <c r="Q22" s="260"/>
      <c r="R22" s="264"/>
    </row>
    <row r="23" spans="1:18" ht="57" customHeight="1" x14ac:dyDescent="0.25">
      <c r="A23" s="271"/>
      <c r="B23" s="268"/>
      <c r="C23" s="261"/>
      <c r="D23" s="10" t="s">
        <v>41</v>
      </c>
      <c r="E23" s="260"/>
      <c r="F23" s="261"/>
      <c r="G23" s="261"/>
      <c r="H23" s="344"/>
      <c r="I23" s="344"/>
      <c r="J23" s="261"/>
      <c r="K23" s="261"/>
      <c r="L23" s="335"/>
      <c r="M23" s="335"/>
      <c r="N23" s="261"/>
      <c r="O23" s="261"/>
      <c r="P23" s="261"/>
      <c r="Q23" s="261"/>
      <c r="R23" s="265"/>
    </row>
    <row r="24" spans="1:18" ht="55.5" customHeight="1" x14ac:dyDescent="0.25">
      <c r="A24" s="269" t="s">
        <v>43</v>
      </c>
      <c r="B24" s="266">
        <v>0.3</v>
      </c>
      <c r="C24" s="259" t="s">
        <v>44</v>
      </c>
      <c r="D24" s="10" t="s">
        <v>45</v>
      </c>
      <c r="E24" s="259">
        <v>15</v>
      </c>
      <c r="F24" s="259" t="s">
        <v>29</v>
      </c>
      <c r="G24" s="259" t="s">
        <v>42</v>
      </c>
      <c r="H24" s="342">
        <v>0.1</v>
      </c>
      <c r="I24" s="342">
        <f>5/E24</f>
        <v>0.33333333333333331</v>
      </c>
      <c r="J24" s="259"/>
      <c r="K24" s="259"/>
      <c r="L24" s="333">
        <f>+H24+I24+J24+K24</f>
        <v>0.43333333333333335</v>
      </c>
      <c r="M24" s="333">
        <f>8*B24/E24</f>
        <v>0.16</v>
      </c>
      <c r="N24" s="259"/>
      <c r="O24" s="259"/>
      <c r="P24" s="259"/>
      <c r="Q24" s="259"/>
      <c r="R24" s="259"/>
    </row>
    <row r="25" spans="1:18" ht="39.75" customHeight="1" x14ac:dyDescent="0.25">
      <c r="A25" s="270"/>
      <c r="B25" s="267"/>
      <c r="C25" s="260"/>
      <c r="D25" s="10" t="s">
        <v>46</v>
      </c>
      <c r="E25" s="260"/>
      <c r="F25" s="260"/>
      <c r="G25" s="260"/>
      <c r="H25" s="343"/>
      <c r="I25" s="343"/>
      <c r="J25" s="260"/>
      <c r="K25" s="260"/>
      <c r="L25" s="334"/>
      <c r="M25" s="334"/>
      <c r="N25" s="260"/>
      <c r="O25" s="260"/>
      <c r="P25" s="260"/>
      <c r="Q25" s="260"/>
      <c r="R25" s="260"/>
    </row>
    <row r="26" spans="1:18" ht="39" customHeight="1" x14ac:dyDescent="0.25">
      <c r="A26" s="271"/>
      <c r="B26" s="268"/>
      <c r="C26" s="261"/>
      <c r="D26" s="10" t="s">
        <v>47</v>
      </c>
      <c r="E26" s="261"/>
      <c r="F26" s="261"/>
      <c r="G26" s="261"/>
      <c r="H26" s="344"/>
      <c r="I26" s="344"/>
      <c r="J26" s="261"/>
      <c r="K26" s="261"/>
      <c r="L26" s="335"/>
      <c r="M26" s="335"/>
      <c r="N26" s="261"/>
      <c r="O26" s="261"/>
      <c r="P26" s="261"/>
      <c r="Q26" s="261"/>
      <c r="R26" s="261"/>
    </row>
    <row r="27" spans="1:18" ht="33.75" customHeight="1" x14ac:dyDescent="0.25">
      <c r="A27" s="19" t="s">
        <v>48</v>
      </c>
      <c r="B27" s="90">
        <f>SUM(B17:B26)</f>
        <v>1</v>
      </c>
      <c r="C27" s="90"/>
      <c r="D27" s="5"/>
      <c r="E27" s="5"/>
      <c r="F27" s="5"/>
      <c r="G27" s="10"/>
      <c r="H27" s="90">
        <f>SUM(H18:H26)</f>
        <v>0.43000000000000005</v>
      </c>
      <c r="I27" s="90">
        <f>SUM(I18:I26)</f>
        <v>0.93333333333333335</v>
      </c>
      <c r="J27" s="5"/>
      <c r="K27" s="5"/>
      <c r="L27" s="20">
        <f>SUM(L18:L26)/3</f>
        <v>0.45444444444444443</v>
      </c>
      <c r="M27" s="20">
        <f>SUM(M18:M26)</f>
        <v>0.49</v>
      </c>
      <c r="N27" s="5"/>
      <c r="O27" s="5"/>
      <c r="P27" s="5"/>
      <c r="Q27" s="5"/>
      <c r="R27" s="5"/>
    </row>
    <row r="28" spans="1:18" ht="29.25" customHeight="1" thickBot="1" x14ac:dyDescent="0.3">
      <c r="A28" s="12"/>
    </row>
    <row r="29" spans="1:18" ht="20.25" customHeight="1" x14ac:dyDescent="0.25">
      <c r="A29" s="12"/>
      <c r="D29" s="255"/>
      <c r="E29" s="256"/>
      <c r="F29" s="336"/>
      <c r="G29" s="337"/>
      <c r="H29" s="338"/>
      <c r="I29" s="21"/>
      <c r="J29" s="21"/>
      <c r="K29" s="21"/>
      <c r="L29" s="21"/>
      <c r="M29" s="21"/>
      <c r="N29" s="21"/>
      <c r="O29" s="21"/>
      <c r="P29" s="21"/>
      <c r="Q29" s="21"/>
      <c r="R29" s="21"/>
    </row>
    <row r="30" spans="1:18" ht="15.75" thickBot="1" x14ac:dyDescent="0.3">
      <c r="A30" s="12"/>
      <c r="D30" s="253" t="s">
        <v>49</v>
      </c>
      <c r="E30" s="254"/>
      <c r="F30" s="93"/>
      <c r="G30" s="254" t="s">
        <v>50</v>
      </c>
      <c r="H30" s="257"/>
      <c r="I30" s="22"/>
      <c r="J30" s="22"/>
      <c r="K30" s="22"/>
      <c r="L30" s="22"/>
      <c r="M30" s="22"/>
      <c r="N30" s="22"/>
      <c r="O30" s="22"/>
      <c r="P30" s="22"/>
      <c r="Q30" s="22"/>
      <c r="R30" s="22"/>
    </row>
    <row r="31" spans="1:18" ht="15.75" thickBot="1" x14ac:dyDescent="0.3">
      <c r="A31" s="12"/>
    </row>
    <row r="32" spans="1:18" ht="15.75" thickBot="1" x14ac:dyDescent="0.3">
      <c r="A32" s="12"/>
      <c r="B32" s="339" t="s">
        <v>127</v>
      </c>
      <c r="C32" s="340"/>
      <c r="D32" s="340"/>
      <c r="E32" s="340"/>
      <c r="F32" s="340"/>
      <c r="G32" s="340"/>
      <c r="H32" s="341"/>
      <c r="I32" s="31"/>
      <c r="J32" s="31"/>
      <c r="K32" s="31"/>
      <c r="L32" s="31"/>
      <c r="M32" s="31"/>
      <c r="N32" s="31"/>
      <c r="O32" s="31"/>
      <c r="P32" s="31"/>
      <c r="Q32" s="31"/>
      <c r="R32" s="31"/>
    </row>
    <row r="33" spans="1:18" ht="42.75" x14ac:dyDescent="0.25">
      <c r="A33" s="12"/>
      <c r="B33" s="13" t="s">
        <v>128</v>
      </c>
      <c r="C33" s="27" t="s">
        <v>129</v>
      </c>
      <c r="D33" s="14" t="s">
        <v>130</v>
      </c>
      <c r="E33" s="14" t="s">
        <v>131</v>
      </c>
      <c r="F33" s="14" t="s">
        <v>132</v>
      </c>
      <c r="G33" s="95" t="s">
        <v>133</v>
      </c>
      <c r="H33" s="95" t="s">
        <v>134</v>
      </c>
      <c r="I33" s="22"/>
      <c r="J33" s="22"/>
      <c r="K33" s="22"/>
      <c r="L33" s="22"/>
      <c r="M33" s="22"/>
      <c r="N33" s="22"/>
      <c r="O33" s="22"/>
      <c r="P33" s="22"/>
      <c r="Q33" s="22"/>
      <c r="R33" s="22"/>
    </row>
    <row r="34" spans="1:18" ht="105" x14ac:dyDescent="0.25">
      <c r="B34" s="23" t="s">
        <v>135</v>
      </c>
      <c r="C34" s="10" t="s">
        <v>136</v>
      </c>
      <c r="D34" s="10" t="s">
        <v>137</v>
      </c>
      <c r="E34" s="15">
        <v>41807</v>
      </c>
      <c r="F34" s="10" t="s">
        <v>138</v>
      </c>
      <c r="H34" s="16"/>
    </row>
    <row r="35" spans="1:18" ht="42.75" x14ac:dyDescent="0.25">
      <c r="B35" s="24" t="s">
        <v>139</v>
      </c>
      <c r="C35" s="28"/>
      <c r="D35" s="5"/>
      <c r="E35" s="5"/>
      <c r="F35" s="5"/>
      <c r="G35" s="5"/>
      <c r="H35" s="16"/>
    </row>
    <row r="36" spans="1:18" x14ac:dyDescent="0.25">
      <c r="B36" s="25" t="s">
        <v>61</v>
      </c>
      <c r="C36" s="29"/>
      <c r="D36" s="5"/>
      <c r="E36" s="5"/>
      <c r="F36" s="5"/>
      <c r="G36" s="5"/>
      <c r="H36" s="16"/>
    </row>
    <row r="37" spans="1:18" x14ac:dyDescent="0.25">
      <c r="B37" s="25" t="s">
        <v>140</v>
      </c>
      <c r="C37" s="29"/>
      <c r="D37" s="5"/>
      <c r="E37" s="5"/>
      <c r="F37" s="5"/>
      <c r="G37" s="5"/>
      <c r="H37" s="16"/>
    </row>
    <row r="38" spans="1:18" ht="15.75" thickBot="1" x14ac:dyDescent="0.3">
      <c r="B38" s="92" t="s">
        <v>141</v>
      </c>
      <c r="C38" s="30"/>
      <c r="D38" s="17"/>
      <c r="E38" s="17"/>
      <c r="F38" s="17"/>
      <c r="G38" s="17"/>
      <c r="H38" s="18"/>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K24:K26"/>
    <mergeCell ref="M24:M26"/>
    <mergeCell ref="N21:N23"/>
    <mergeCell ref="N24:N26"/>
    <mergeCell ref="O21:O23"/>
    <mergeCell ref="O24:O26"/>
    <mergeCell ref="L21:L23"/>
    <mergeCell ref="P21:P23"/>
    <mergeCell ref="P24:P26"/>
    <mergeCell ref="Q21:Q23"/>
    <mergeCell ref="Q24:Q26"/>
    <mergeCell ref="R21:R23"/>
    <mergeCell ref="R24:R26"/>
  </mergeCells>
  <conditionalFormatting sqref="L18">
    <cfRule type="cellIs" dxfId="7" priority="1" operator="greaterThan">
      <formula>100</formula>
    </cfRule>
  </conditionalFormatting>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R38"/>
  <sheetViews>
    <sheetView zoomScale="80" zoomScaleNormal="80" zoomScalePageLayoutView="80" workbookViewId="0">
      <selection activeCell="D24" sqref="D24"/>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 style="1" customWidth="1"/>
    <col min="10" max="10" width="13" style="1" customWidth="1"/>
    <col min="11" max="11" width="14.28515625" style="1" customWidth="1"/>
    <col min="12" max="13" width="15.42578125" style="1" customWidth="1"/>
    <col min="14" max="14" width="45.7109375" style="1" customWidth="1"/>
    <col min="15" max="18" width="35.7109375" style="1" customWidth="1"/>
    <col min="19" max="16384" width="10.85546875" style="1"/>
  </cols>
  <sheetData>
    <row r="2" spans="1:18" x14ac:dyDescent="0.25">
      <c r="B2" s="272" t="s">
        <v>101</v>
      </c>
      <c r="C2" s="272"/>
      <c r="D2" s="272"/>
      <c r="E2" s="272"/>
      <c r="F2" s="353"/>
      <c r="G2" s="353"/>
      <c r="H2" s="353"/>
      <c r="I2" s="353"/>
      <c r="J2" s="353"/>
      <c r="K2" s="353"/>
      <c r="L2" s="353"/>
      <c r="M2" s="353"/>
      <c r="N2" s="353"/>
      <c r="O2" s="353"/>
      <c r="P2" s="353"/>
      <c r="Q2" s="353"/>
      <c r="R2" s="353"/>
    </row>
    <row r="3" spans="1:18" x14ac:dyDescent="0.25">
      <c r="B3" s="282" t="s">
        <v>1</v>
      </c>
      <c r="C3" s="282"/>
      <c r="D3" s="282"/>
      <c r="E3" s="282"/>
      <c r="F3" s="31"/>
      <c r="G3" s="31"/>
      <c r="H3" s="31"/>
      <c r="I3" s="31"/>
      <c r="J3" s="31"/>
      <c r="K3" s="31"/>
      <c r="L3" s="31"/>
      <c r="M3" s="31"/>
      <c r="N3" s="31"/>
      <c r="O3" s="31"/>
      <c r="P3" s="31"/>
      <c r="Q3" s="31"/>
      <c r="R3" s="31"/>
    </row>
    <row r="4" spans="1:18" ht="27" customHeight="1" x14ac:dyDescent="0.25">
      <c r="C4" s="2" t="s">
        <v>2</v>
      </c>
      <c r="D4" s="5" t="str">
        <f>'Concertacion '!D4</f>
        <v xml:space="preserve">Departamento Administrativo de la Funcion Publica </v>
      </c>
    </row>
    <row r="5" spans="1:18" x14ac:dyDescent="0.25">
      <c r="C5" s="2" t="s">
        <v>4</v>
      </c>
      <c r="D5" s="5" t="str">
        <f>'Concertacion '!D5</f>
        <v xml:space="preserve">Direccion de Empleo Publico </v>
      </c>
    </row>
    <row r="6" spans="1:18" x14ac:dyDescent="0.25">
      <c r="C6" s="4" t="s">
        <v>6</v>
      </c>
      <c r="D6" s="5" t="str">
        <f>'Concertacion '!D6</f>
        <v>Alex Rios</v>
      </c>
    </row>
    <row r="7" spans="1:18" x14ac:dyDescent="0.25">
      <c r="C7" s="4" t="s">
        <v>8</v>
      </c>
      <c r="D7" s="5" t="str">
        <f>'Concertacion '!D7</f>
        <v>Daniel Gomez</v>
      </c>
    </row>
    <row r="8" spans="1:18" x14ac:dyDescent="0.25">
      <c r="C8" s="4" t="s">
        <v>102</v>
      </c>
      <c r="D8" s="6">
        <v>41715</v>
      </c>
      <c r="F8" s="7"/>
    </row>
    <row r="9" spans="1:18" x14ac:dyDescent="0.25">
      <c r="C9" s="276" t="s">
        <v>103</v>
      </c>
      <c r="D9" s="5" t="s">
        <v>104</v>
      </c>
      <c r="G9" s="7"/>
    </row>
    <row r="10" spans="1:18" x14ac:dyDescent="0.25">
      <c r="C10" s="276"/>
      <c r="D10" s="5" t="s">
        <v>13</v>
      </c>
    </row>
    <row r="11" spans="1:18" x14ac:dyDescent="0.25">
      <c r="C11" s="2" t="s">
        <v>105</v>
      </c>
      <c r="D11" s="5" t="s">
        <v>142</v>
      </c>
    </row>
    <row r="12" spans="1:18" x14ac:dyDescent="0.25">
      <c r="C12" s="2"/>
      <c r="D12" s="5" t="s">
        <v>143</v>
      </c>
    </row>
    <row r="13" spans="1:18" x14ac:dyDescent="0.25">
      <c r="D13" s="26"/>
    </row>
    <row r="14" spans="1:18" ht="15.75" thickBot="1" x14ac:dyDescent="0.3"/>
    <row r="15" spans="1:18" ht="15.75" thickBot="1" x14ac:dyDescent="0.3">
      <c r="A15" s="354" t="s">
        <v>14</v>
      </c>
      <c r="B15" s="355"/>
      <c r="C15" s="355"/>
      <c r="D15" s="355"/>
      <c r="E15" s="355"/>
      <c r="F15" s="355"/>
      <c r="G15" s="355"/>
      <c r="H15" s="356" t="s">
        <v>107</v>
      </c>
      <c r="I15" s="340"/>
      <c r="J15" s="340"/>
      <c r="K15" s="340"/>
      <c r="L15" s="340"/>
      <c r="M15" s="340"/>
      <c r="N15" s="340"/>
      <c r="O15" s="340"/>
      <c r="P15" s="340"/>
      <c r="Q15" s="340"/>
      <c r="R15" s="341"/>
    </row>
    <row r="16" spans="1:18" ht="28.5" customHeight="1" x14ac:dyDescent="0.25">
      <c r="A16" s="91" t="s">
        <v>17</v>
      </c>
      <c r="B16" s="91" t="s">
        <v>18</v>
      </c>
      <c r="C16" s="95" t="s">
        <v>19</v>
      </c>
      <c r="D16" s="91" t="s">
        <v>20</v>
      </c>
      <c r="E16" s="91" t="s">
        <v>108</v>
      </c>
      <c r="F16" s="91" t="s">
        <v>22</v>
      </c>
      <c r="G16" s="32" t="s">
        <v>23</v>
      </c>
      <c r="H16" s="357" t="s">
        <v>109</v>
      </c>
      <c r="I16" s="358"/>
      <c r="J16" s="358"/>
      <c r="K16" s="359"/>
      <c r="L16" s="91" t="s">
        <v>110</v>
      </c>
      <c r="M16" s="360" t="s">
        <v>111</v>
      </c>
      <c r="N16" s="270" t="s">
        <v>112</v>
      </c>
      <c r="O16" s="357" t="s">
        <v>113</v>
      </c>
      <c r="P16" s="359"/>
      <c r="Q16" s="357" t="s">
        <v>16</v>
      </c>
      <c r="R16" s="359"/>
    </row>
    <row r="17" spans="1:18" ht="30" customHeight="1" x14ac:dyDescent="0.25">
      <c r="A17" s="280" t="s">
        <v>26</v>
      </c>
      <c r="B17" s="281">
        <v>0.3</v>
      </c>
      <c r="C17" s="259" t="s">
        <v>27</v>
      </c>
      <c r="D17" s="9" t="s">
        <v>28</v>
      </c>
      <c r="E17" s="259">
        <v>4</v>
      </c>
      <c r="F17" s="259" t="s">
        <v>29</v>
      </c>
      <c r="G17" s="273" t="s">
        <v>30</v>
      </c>
      <c r="H17" s="89" t="s">
        <v>114</v>
      </c>
      <c r="I17" s="89" t="s">
        <v>115</v>
      </c>
      <c r="J17" s="89" t="s">
        <v>116</v>
      </c>
      <c r="K17" s="89" t="s">
        <v>117</v>
      </c>
      <c r="L17" s="8" t="s">
        <v>118</v>
      </c>
      <c r="M17" s="361"/>
      <c r="N17" s="271"/>
      <c r="O17" s="19" t="s">
        <v>119</v>
      </c>
      <c r="P17" s="19" t="s">
        <v>120</v>
      </c>
      <c r="Q17" s="19" t="s">
        <v>24</v>
      </c>
      <c r="R17" s="19" t="s">
        <v>25</v>
      </c>
    </row>
    <row r="18" spans="1:18" ht="45" customHeight="1" x14ac:dyDescent="0.25">
      <c r="A18" s="280"/>
      <c r="B18" s="280"/>
      <c r="C18" s="260"/>
      <c r="D18" s="10" t="s">
        <v>31</v>
      </c>
      <c r="E18" s="260"/>
      <c r="F18" s="260"/>
      <c r="G18" s="273"/>
      <c r="H18" s="342">
        <f>1/E17</f>
        <v>0.25</v>
      </c>
      <c r="I18" s="342">
        <f>+'Seguimiento 2'!I18:I20</f>
        <v>0.25</v>
      </c>
      <c r="J18" s="342">
        <f>2/E17</f>
        <v>0.5</v>
      </c>
      <c r="K18" s="342"/>
      <c r="L18" s="348">
        <f>+H18+I18+J18</f>
        <v>1</v>
      </c>
      <c r="M18" s="348">
        <f>4*B17/E17</f>
        <v>0.3</v>
      </c>
      <c r="N18" s="345" t="s">
        <v>121</v>
      </c>
      <c r="O18" s="345" t="s">
        <v>122</v>
      </c>
      <c r="P18" s="259" t="s">
        <v>123</v>
      </c>
      <c r="Q18" s="345" t="s">
        <v>124</v>
      </c>
      <c r="R18" s="259"/>
    </row>
    <row r="19" spans="1:18" ht="35.25" customHeight="1" x14ac:dyDescent="0.25">
      <c r="A19" s="280"/>
      <c r="B19" s="280"/>
      <c r="C19" s="260"/>
      <c r="D19" s="10" t="s">
        <v>32</v>
      </c>
      <c r="E19" s="260"/>
      <c r="F19" s="260"/>
      <c r="G19" s="273"/>
      <c r="H19" s="343"/>
      <c r="I19" s="343"/>
      <c r="J19" s="343"/>
      <c r="K19" s="343"/>
      <c r="L19" s="349"/>
      <c r="M19" s="349"/>
      <c r="N19" s="346"/>
      <c r="O19" s="346"/>
      <c r="P19" s="260"/>
      <c r="Q19" s="346"/>
      <c r="R19" s="260"/>
    </row>
    <row r="20" spans="1:18" ht="39.75" customHeight="1" x14ac:dyDescent="0.25">
      <c r="A20" s="280"/>
      <c r="B20" s="280"/>
      <c r="C20" s="261"/>
      <c r="D20" s="10" t="s">
        <v>33</v>
      </c>
      <c r="E20" s="261"/>
      <c r="F20" s="261"/>
      <c r="G20" s="273"/>
      <c r="H20" s="344"/>
      <c r="I20" s="344"/>
      <c r="J20" s="344"/>
      <c r="K20" s="344"/>
      <c r="L20" s="350"/>
      <c r="M20" s="350"/>
      <c r="N20" s="347"/>
      <c r="O20" s="347"/>
      <c r="P20" s="261"/>
      <c r="Q20" s="347"/>
      <c r="R20" s="261"/>
    </row>
    <row r="21" spans="1:18" ht="56.25" customHeight="1" x14ac:dyDescent="0.25">
      <c r="A21" s="269" t="s">
        <v>34</v>
      </c>
      <c r="B21" s="266">
        <v>0.4</v>
      </c>
      <c r="C21" s="259" t="s">
        <v>35</v>
      </c>
      <c r="D21" s="10" t="s">
        <v>125</v>
      </c>
      <c r="E21" s="259">
        <v>20</v>
      </c>
      <c r="F21" s="259" t="s">
        <v>37</v>
      </c>
      <c r="G21" s="259" t="s">
        <v>126</v>
      </c>
      <c r="H21" s="342">
        <f>7/25</f>
        <v>0.28000000000000003</v>
      </c>
      <c r="I21" s="333">
        <f>+'Seguimiento 2'!I21:I23</f>
        <v>0.35</v>
      </c>
      <c r="J21" s="342">
        <f>5/E21</f>
        <v>0.25</v>
      </c>
      <c r="K21" s="259"/>
      <c r="L21" s="333">
        <f>+H21+I21+J21+K21</f>
        <v>0.88</v>
      </c>
      <c r="M21" s="333">
        <f>+L21*B21</f>
        <v>0.35200000000000004</v>
      </c>
      <c r="N21" s="259"/>
      <c r="O21" s="259"/>
      <c r="P21" s="259"/>
      <c r="Q21" s="259"/>
      <c r="R21" s="259"/>
    </row>
    <row r="22" spans="1:18" ht="47.25" customHeight="1" x14ac:dyDescent="0.25">
      <c r="A22" s="270"/>
      <c r="B22" s="267"/>
      <c r="C22" s="260"/>
      <c r="D22" s="10" t="s">
        <v>39</v>
      </c>
      <c r="E22" s="260"/>
      <c r="F22" s="260"/>
      <c r="G22" s="260"/>
      <c r="H22" s="343"/>
      <c r="I22" s="260"/>
      <c r="J22" s="343"/>
      <c r="K22" s="260"/>
      <c r="L22" s="334"/>
      <c r="M22" s="334"/>
      <c r="N22" s="260"/>
      <c r="O22" s="260"/>
      <c r="P22" s="260"/>
      <c r="Q22" s="260"/>
      <c r="R22" s="260"/>
    </row>
    <row r="23" spans="1:18" ht="57" customHeight="1" x14ac:dyDescent="0.25">
      <c r="A23" s="271"/>
      <c r="B23" s="268"/>
      <c r="C23" s="261"/>
      <c r="D23" s="10" t="s">
        <v>41</v>
      </c>
      <c r="E23" s="260"/>
      <c r="F23" s="261"/>
      <c r="G23" s="261"/>
      <c r="H23" s="344"/>
      <c r="I23" s="261"/>
      <c r="J23" s="344"/>
      <c r="K23" s="261"/>
      <c r="L23" s="335"/>
      <c r="M23" s="335"/>
      <c r="N23" s="261"/>
      <c r="O23" s="261"/>
      <c r="P23" s="261"/>
      <c r="Q23" s="261"/>
      <c r="R23" s="261"/>
    </row>
    <row r="24" spans="1:18" ht="55.5" customHeight="1" x14ac:dyDescent="0.25">
      <c r="A24" s="269" t="s">
        <v>43</v>
      </c>
      <c r="B24" s="266">
        <v>0.3</v>
      </c>
      <c r="C24" s="259" t="s">
        <v>44</v>
      </c>
      <c r="D24" s="10" t="s">
        <v>45</v>
      </c>
      <c r="E24" s="259">
        <v>15</v>
      </c>
      <c r="F24" s="259" t="s">
        <v>29</v>
      </c>
      <c r="G24" s="259" t="s">
        <v>42</v>
      </c>
      <c r="H24" s="342">
        <f>3/30</f>
        <v>0.1</v>
      </c>
      <c r="I24" s="333">
        <f>+'Seguimiento 2'!I24:I26</f>
        <v>0.33333333333333331</v>
      </c>
      <c r="J24" s="342">
        <f>6/E24</f>
        <v>0.4</v>
      </c>
      <c r="K24" s="259"/>
      <c r="L24" s="333">
        <f>+H24+I24+J24+K24</f>
        <v>0.83333333333333337</v>
      </c>
      <c r="M24" s="333">
        <f>14*B24/E24</f>
        <v>0.28000000000000003</v>
      </c>
      <c r="N24" s="259"/>
      <c r="O24" s="259"/>
      <c r="P24" s="259"/>
      <c r="Q24" s="259"/>
      <c r="R24" s="259"/>
    </row>
    <row r="25" spans="1:18" ht="39.75" customHeight="1" x14ac:dyDescent="0.25">
      <c r="A25" s="270"/>
      <c r="B25" s="267"/>
      <c r="C25" s="260"/>
      <c r="D25" s="10" t="s">
        <v>46</v>
      </c>
      <c r="E25" s="260"/>
      <c r="F25" s="260"/>
      <c r="G25" s="260"/>
      <c r="H25" s="343"/>
      <c r="I25" s="260"/>
      <c r="J25" s="343"/>
      <c r="K25" s="260"/>
      <c r="L25" s="334"/>
      <c r="M25" s="334"/>
      <c r="N25" s="260"/>
      <c r="O25" s="260"/>
      <c r="P25" s="260"/>
      <c r="Q25" s="260"/>
      <c r="R25" s="260"/>
    </row>
    <row r="26" spans="1:18" ht="39" customHeight="1" x14ac:dyDescent="0.25">
      <c r="A26" s="271"/>
      <c r="B26" s="268"/>
      <c r="C26" s="261"/>
      <c r="D26" s="10" t="s">
        <v>47</v>
      </c>
      <c r="E26" s="261"/>
      <c r="F26" s="261"/>
      <c r="G26" s="261"/>
      <c r="H26" s="344"/>
      <c r="I26" s="261"/>
      <c r="J26" s="344"/>
      <c r="K26" s="261"/>
      <c r="L26" s="335"/>
      <c r="M26" s="335"/>
      <c r="N26" s="261"/>
      <c r="O26" s="261"/>
      <c r="P26" s="261"/>
      <c r="Q26" s="261"/>
      <c r="R26" s="261"/>
    </row>
    <row r="27" spans="1:18" ht="33.75" customHeight="1" x14ac:dyDescent="0.25">
      <c r="A27" s="19" t="s">
        <v>48</v>
      </c>
      <c r="B27" s="90">
        <f>SUM(B17:B26)</f>
        <v>1</v>
      </c>
      <c r="C27" s="90"/>
      <c r="D27" s="5"/>
      <c r="E27" s="5"/>
      <c r="F27" s="5"/>
      <c r="G27" s="10"/>
      <c r="H27" s="90">
        <f>SUM(H18:H26)</f>
        <v>0.63</v>
      </c>
      <c r="I27" s="90">
        <f>SUM(I18:I26)</f>
        <v>0.93333333333333335</v>
      </c>
      <c r="J27" s="90">
        <f>SUM(J18:J26)</f>
        <v>1.1499999999999999</v>
      </c>
      <c r="K27" s="5"/>
      <c r="L27" s="20">
        <f>SUM(L18:L26)/3</f>
        <v>0.9044444444444445</v>
      </c>
      <c r="M27" s="20">
        <f>SUM(M18:M26)</f>
        <v>0.93200000000000005</v>
      </c>
      <c r="N27" s="5"/>
      <c r="O27" s="5"/>
      <c r="P27" s="5"/>
      <c r="Q27" s="5"/>
      <c r="R27" s="5"/>
    </row>
    <row r="28" spans="1:18" ht="29.25" customHeight="1" thickBot="1" x14ac:dyDescent="0.3">
      <c r="A28" s="12"/>
    </row>
    <row r="29" spans="1:18" ht="20.25" customHeight="1" x14ac:dyDescent="0.25">
      <c r="A29" s="12"/>
      <c r="D29" s="255"/>
      <c r="E29" s="256"/>
      <c r="F29" s="336"/>
      <c r="G29" s="337"/>
      <c r="H29" s="338"/>
      <c r="I29" s="21"/>
      <c r="J29" s="21"/>
      <c r="K29" s="21"/>
      <c r="L29" s="21"/>
      <c r="M29" s="21"/>
      <c r="N29" s="21"/>
      <c r="O29" s="21"/>
      <c r="P29" s="21"/>
      <c r="Q29" s="21"/>
      <c r="R29" s="21"/>
    </row>
    <row r="30" spans="1:18" ht="15.75" thickBot="1" x14ac:dyDescent="0.3">
      <c r="A30" s="12"/>
      <c r="D30" s="253" t="s">
        <v>49</v>
      </c>
      <c r="E30" s="254"/>
      <c r="F30" s="93"/>
      <c r="G30" s="254" t="s">
        <v>50</v>
      </c>
      <c r="H30" s="257"/>
      <c r="I30" s="22"/>
      <c r="J30" s="22"/>
      <c r="K30" s="22"/>
      <c r="L30" s="22"/>
      <c r="M30" s="22"/>
      <c r="N30" s="22"/>
      <c r="O30" s="22"/>
      <c r="P30" s="22"/>
      <c r="Q30" s="22"/>
      <c r="R30" s="22"/>
    </row>
    <row r="31" spans="1:18" ht="15.75" thickBot="1" x14ac:dyDescent="0.3">
      <c r="A31" s="12"/>
    </row>
    <row r="32" spans="1:18" ht="15.75" thickBot="1" x14ac:dyDescent="0.3">
      <c r="A32" s="12"/>
      <c r="B32" s="339" t="s">
        <v>127</v>
      </c>
      <c r="C32" s="340"/>
      <c r="D32" s="340"/>
      <c r="E32" s="340"/>
      <c r="F32" s="340"/>
      <c r="G32" s="340"/>
      <c r="H32" s="341"/>
      <c r="I32" s="31"/>
      <c r="J32" s="31"/>
      <c r="K32" s="31"/>
      <c r="L32" s="31"/>
      <c r="M32" s="31"/>
      <c r="N32" s="31"/>
      <c r="O32" s="31"/>
      <c r="P32" s="31"/>
      <c r="Q32" s="31"/>
      <c r="R32" s="31"/>
    </row>
    <row r="33" spans="1:18" ht="42.75" x14ac:dyDescent="0.25">
      <c r="A33" s="12"/>
      <c r="B33" s="13" t="s">
        <v>128</v>
      </c>
      <c r="C33" s="27" t="s">
        <v>129</v>
      </c>
      <c r="D33" s="14" t="s">
        <v>130</v>
      </c>
      <c r="E33" s="14" t="s">
        <v>131</v>
      </c>
      <c r="F33" s="14" t="s">
        <v>132</v>
      </c>
      <c r="G33" s="95" t="s">
        <v>133</v>
      </c>
      <c r="H33" s="95" t="s">
        <v>134</v>
      </c>
      <c r="I33" s="22"/>
      <c r="J33" s="22"/>
      <c r="K33" s="22"/>
      <c r="L33" s="22"/>
      <c r="M33" s="22"/>
      <c r="N33" s="22"/>
      <c r="O33" s="22"/>
      <c r="P33" s="22"/>
      <c r="Q33" s="22"/>
      <c r="R33" s="22"/>
    </row>
    <row r="34" spans="1:18" ht="105" x14ac:dyDescent="0.25">
      <c r="B34" s="23" t="s">
        <v>135</v>
      </c>
      <c r="C34" s="10" t="s">
        <v>136</v>
      </c>
      <c r="D34" s="10" t="s">
        <v>137</v>
      </c>
      <c r="E34" s="15">
        <v>41807</v>
      </c>
      <c r="F34" s="10" t="s">
        <v>138</v>
      </c>
      <c r="H34" s="16"/>
    </row>
    <row r="35" spans="1:18" ht="42.75" x14ac:dyDescent="0.25">
      <c r="B35" s="24" t="s">
        <v>139</v>
      </c>
      <c r="C35" s="28"/>
      <c r="D35" s="5"/>
      <c r="E35" s="5"/>
      <c r="F35" s="5"/>
      <c r="G35" s="5"/>
      <c r="H35" s="16"/>
    </row>
    <row r="36" spans="1:18" x14ac:dyDescent="0.25">
      <c r="B36" s="25" t="s">
        <v>61</v>
      </c>
      <c r="C36" s="29"/>
      <c r="D36" s="5"/>
      <c r="E36" s="5"/>
      <c r="F36" s="5"/>
      <c r="G36" s="5"/>
      <c r="H36" s="16"/>
    </row>
    <row r="37" spans="1:18" x14ac:dyDescent="0.25">
      <c r="B37" s="25" t="s">
        <v>140</v>
      </c>
      <c r="C37" s="29"/>
      <c r="D37" s="5"/>
      <c r="E37" s="5"/>
      <c r="F37" s="5"/>
      <c r="G37" s="5"/>
      <c r="H37" s="16"/>
    </row>
    <row r="38" spans="1:18" ht="15.75" thickBot="1" x14ac:dyDescent="0.3">
      <c r="B38" s="92" t="s">
        <v>141</v>
      </c>
      <c r="C38" s="30"/>
      <c r="D38" s="17"/>
      <c r="E38" s="17"/>
      <c r="F38" s="17"/>
      <c r="G38" s="17"/>
      <c r="H38" s="18"/>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K24:K26"/>
    <mergeCell ref="M24:M26"/>
    <mergeCell ref="N21:N23"/>
    <mergeCell ref="N24:N26"/>
    <mergeCell ref="O21:O23"/>
    <mergeCell ref="O24:O26"/>
    <mergeCell ref="L21:L23"/>
    <mergeCell ref="P21:P23"/>
    <mergeCell ref="Q21:Q23"/>
    <mergeCell ref="P24:P26"/>
    <mergeCell ref="Q24:Q26"/>
    <mergeCell ref="R24:R26"/>
    <mergeCell ref="R21:R23"/>
  </mergeCells>
  <conditionalFormatting sqref="L18">
    <cfRule type="cellIs" dxfId="6" priority="1" operator="greaterThan">
      <formula>100</formula>
    </cfRule>
  </conditionalFormatting>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R38"/>
  <sheetViews>
    <sheetView topLeftCell="E10" zoomScale="80" zoomScaleNormal="80" zoomScalePageLayoutView="80" workbookViewId="0">
      <selection activeCell="A15" sqref="A15:G15"/>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4" width="45.7109375" style="1" customWidth="1"/>
    <col min="15" max="18" width="35.7109375" style="1" customWidth="1"/>
    <col min="19" max="16384" width="10.85546875" style="1"/>
  </cols>
  <sheetData>
    <row r="2" spans="1:18" x14ac:dyDescent="0.25">
      <c r="B2" s="272" t="s">
        <v>101</v>
      </c>
      <c r="C2" s="272"/>
      <c r="D2" s="272"/>
      <c r="E2" s="272"/>
      <c r="F2" s="353"/>
      <c r="G2" s="353"/>
      <c r="H2" s="353"/>
      <c r="I2" s="353"/>
      <c r="J2" s="353"/>
      <c r="K2" s="353"/>
      <c r="L2" s="353"/>
      <c r="M2" s="353"/>
      <c r="N2" s="353"/>
      <c r="O2" s="353"/>
      <c r="P2" s="353"/>
      <c r="Q2" s="353"/>
      <c r="R2" s="353"/>
    </row>
    <row r="3" spans="1:18" x14ac:dyDescent="0.25">
      <c r="B3" s="282" t="s">
        <v>1</v>
      </c>
      <c r="C3" s="282"/>
      <c r="D3" s="282"/>
      <c r="E3" s="282"/>
      <c r="F3" s="31"/>
      <c r="G3" s="31"/>
      <c r="H3" s="31"/>
      <c r="I3" s="31"/>
      <c r="J3" s="31"/>
      <c r="K3" s="31"/>
      <c r="L3" s="31"/>
      <c r="M3" s="31"/>
      <c r="N3" s="31"/>
      <c r="O3" s="31"/>
      <c r="P3" s="31"/>
      <c r="Q3" s="31"/>
      <c r="R3" s="31"/>
    </row>
    <row r="4" spans="1:18" ht="27" customHeight="1" x14ac:dyDescent="0.25">
      <c r="C4" s="2" t="s">
        <v>2</v>
      </c>
      <c r="D4" s="5" t="str">
        <f>'Concertacion '!D4</f>
        <v xml:space="preserve">Departamento Administrativo de la Funcion Publica </v>
      </c>
    </row>
    <row r="5" spans="1:18" x14ac:dyDescent="0.25">
      <c r="C5" s="2" t="s">
        <v>4</v>
      </c>
      <c r="D5" s="5" t="str">
        <f>'Concertacion '!D5</f>
        <v xml:space="preserve">Direccion de Empleo Publico </v>
      </c>
    </row>
    <row r="6" spans="1:18" x14ac:dyDescent="0.25">
      <c r="C6" s="4" t="s">
        <v>6</v>
      </c>
      <c r="D6" s="5" t="str">
        <f>'Concertacion '!D6</f>
        <v>Alex Rios</v>
      </c>
    </row>
    <row r="7" spans="1:18" x14ac:dyDescent="0.25">
      <c r="C7" s="4" t="s">
        <v>8</v>
      </c>
      <c r="D7" s="5" t="str">
        <f>'Concertacion '!D7</f>
        <v>Daniel Gomez</v>
      </c>
    </row>
    <row r="8" spans="1:18" x14ac:dyDescent="0.25">
      <c r="C8" s="4" t="s">
        <v>102</v>
      </c>
      <c r="D8" s="6">
        <v>41715</v>
      </c>
      <c r="F8" s="7"/>
    </row>
    <row r="9" spans="1:18" x14ac:dyDescent="0.25">
      <c r="C9" s="276" t="s">
        <v>103</v>
      </c>
      <c r="D9" s="5" t="s">
        <v>104</v>
      </c>
      <c r="G9" s="7"/>
    </row>
    <row r="10" spans="1:18" x14ac:dyDescent="0.25">
      <c r="C10" s="276"/>
      <c r="D10" s="5" t="s">
        <v>13</v>
      </c>
    </row>
    <row r="11" spans="1:18" x14ac:dyDescent="0.25">
      <c r="C11" s="2" t="s">
        <v>105</v>
      </c>
      <c r="D11" s="5" t="s">
        <v>144</v>
      </c>
    </row>
    <row r="12" spans="1:18" x14ac:dyDescent="0.25">
      <c r="C12" s="2"/>
      <c r="D12" s="5" t="s">
        <v>13</v>
      </c>
    </row>
    <row r="13" spans="1:18" x14ac:dyDescent="0.25">
      <c r="D13" s="26"/>
    </row>
    <row r="14" spans="1:18" ht="15.75" thickBot="1" x14ac:dyDescent="0.3"/>
    <row r="15" spans="1:18" ht="15.75" thickBot="1" x14ac:dyDescent="0.3">
      <c r="A15" s="354" t="s">
        <v>14</v>
      </c>
      <c r="B15" s="355"/>
      <c r="C15" s="355"/>
      <c r="D15" s="355"/>
      <c r="E15" s="355"/>
      <c r="F15" s="355"/>
      <c r="G15" s="355"/>
      <c r="H15" s="356" t="s">
        <v>107</v>
      </c>
      <c r="I15" s="340"/>
      <c r="J15" s="340"/>
      <c r="K15" s="340"/>
      <c r="L15" s="340"/>
      <c r="M15" s="340"/>
      <c r="N15" s="340"/>
      <c r="O15" s="340"/>
      <c r="P15" s="340"/>
      <c r="Q15" s="340"/>
      <c r="R15" s="341"/>
    </row>
    <row r="16" spans="1:18" ht="28.5" customHeight="1" x14ac:dyDescent="0.25">
      <c r="A16" s="91" t="s">
        <v>17</v>
      </c>
      <c r="B16" s="91" t="s">
        <v>18</v>
      </c>
      <c r="C16" s="95" t="s">
        <v>19</v>
      </c>
      <c r="D16" s="91" t="s">
        <v>20</v>
      </c>
      <c r="E16" s="91" t="s">
        <v>108</v>
      </c>
      <c r="F16" s="91" t="s">
        <v>22</v>
      </c>
      <c r="G16" s="32" t="s">
        <v>23</v>
      </c>
      <c r="H16" s="357" t="s">
        <v>109</v>
      </c>
      <c r="I16" s="358"/>
      <c r="J16" s="358"/>
      <c r="K16" s="359"/>
      <c r="L16" s="91" t="s">
        <v>110</v>
      </c>
      <c r="M16" s="360" t="s">
        <v>111</v>
      </c>
      <c r="N16" s="270" t="s">
        <v>112</v>
      </c>
      <c r="O16" s="357" t="s">
        <v>113</v>
      </c>
      <c r="P16" s="359"/>
      <c r="Q16" s="357" t="s">
        <v>16</v>
      </c>
      <c r="R16" s="359"/>
    </row>
    <row r="17" spans="1:18" ht="30" customHeight="1" x14ac:dyDescent="0.25">
      <c r="A17" s="280" t="s">
        <v>26</v>
      </c>
      <c r="B17" s="281">
        <v>0.3</v>
      </c>
      <c r="C17" s="259" t="s">
        <v>27</v>
      </c>
      <c r="D17" s="9" t="s">
        <v>28</v>
      </c>
      <c r="E17" s="259">
        <v>4</v>
      </c>
      <c r="F17" s="259" t="s">
        <v>29</v>
      </c>
      <c r="G17" s="273" t="s">
        <v>30</v>
      </c>
      <c r="H17" s="89" t="s">
        <v>114</v>
      </c>
      <c r="I17" s="89" t="s">
        <v>115</v>
      </c>
      <c r="J17" s="89" t="s">
        <v>116</v>
      </c>
      <c r="K17" s="89" t="s">
        <v>117</v>
      </c>
      <c r="L17" s="8" t="s">
        <v>118</v>
      </c>
      <c r="M17" s="361"/>
      <c r="N17" s="271"/>
      <c r="O17" s="19" t="s">
        <v>119</v>
      </c>
      <c r="P17" s="19" t="s">
        <v>120</v>
      </c>
      <c r="Q17" s="19" t="s">
        <v>24</v>
      </c>
      <c r="R17" s="19" t="s">
        <v>25</v>
      </c>
    </row>
    <row r="18" spans="1:18" ht="45" customHeight="1" x14ac:dyDescent="0.25">
      <c r="A18" s="280"/>
      <c r="B18" s="280"/>
      <c r="C18" s="260"/>
      <c r="D18" s="10" t="s">
        <v>31</v>
      </c>
      <c r="E18" s="260"/>
      <c r="F18" s="260"/>
      <c r="G18" s="273"/>
      <c r="H18" s="342">
        <f>1/E17</f>
        <v>0.25</v>
      </c>
      <c r="I18" s="342">
        <f>+'Seguimiento 2'!I18:I20</f>
        <v>0.25</v>
      </c>
      <c r="J18" s="342">
        <f>+'Seguimiento 3'!J18:J20</f>
        <v>0.5</v>
      </c>
      <c r="K18" s="342">
        <v>0</v>
      </c>
      <c r="L18" s="348">
        <f>+H18+I18+J18+K18</f>
        <v>1</v>
      </c>
      <c r="M18" s="348">
        <f>4*B17/E17</f>
        <v>0.3</v>
      </c>
      <c r="N18" s="345" t="s">
        <v>121</v>
      </c>
      <c r="O18" s="345" t="s">
        <v>122</v>
      </c>
      <c r="P18" s="259" t="s">
        <v>123</v>
      </c>
      <c r="Q18" s="345" t="s">
        <v>124</v>
      </c>
      <c r="R18" s="259"/>
    </row>
    <row r="19" spans="1:18" ht="35.25" customHeight="1" x14ac:dyDescent="0.25">
      <c r="A19" s="280"/>
      <c r="B19" s="280"/>
      <c r="C19" s="260"/>
      <c r="D19" s="10" t="s">
        <v>32</v>
      </c>
      <c r="E19" s="260"/>
      <c r="F19" s="260"/>
      <c r="G19" s="273"/>
      <c r="H19" s="343"/>
      <c r="I19" s="343"/>
      <c r="J19" s="343"/>
      <c r="K19" s="343"/>
      <c r="L19" s="349"/>
      <c r="M19" s="349"/>
      <c r="N19" s="346"/>
      <c r="O19" s="346"/>
      <c r="P19" s="260"/>
      <c r="Q19" s="346"/>
      <c r="R19" s="260"/>
    </row>
    <row r="20" spans="1:18" ht="39.75" customHeight="1" x14ac:dyDescent="0.25">
      <c r="A20" s="280"/>
      <c r="B20" s="280"/>
      <c r="C20" s="261"/>
      <c r="D20" s="10" t="s">
        <v>33</v>
      </c>
      <c r="E20" s="261"/>
      <c r="F20" s="261"/>
      <c r="G20" s="273"/>
      <c r="H20" s="344"/>
      <c r="I20" s="344"/>
      <c r="J20" s="344"/>
      <c r="K20" s="344"/>
      <c r="L20" s="350"/>
      <c r="M20" s="350"/>
      <c r="N20" s="347"/>
      <c r="O20" s="347"/>
      <c r="P20" s="261"/>
      <c r="Q20" s="347"/>
      <c r="R20" s="261"/>
    </row>
    <row r="21" spans="1:18" ht="56.25" customHeight="1" x14ac:dyDescent="0.25">
      <c r="A21" s="269" t="s">
        <v>34</v>
      </c>
      <c r="B21" s="266">
        <v>0.4</v>
      </c>
      <c r="C21" s="259" t="s">
        <v>35</v>
      </c>
      <c r="D21" s="10" t="s">
        <v>125</v>
      </c>
      <c r="E21" s="259">
        <v>20</v>
      </c>
      <c r="F21" s="259" t="s">
        <v>37</v>
      </c>
      <c r="G21" s="259" t="s">
        <v>126</v>
      </c>
      <c r="H21" s="342">
        <f>7/25</f>
        <v>0.28000000000000003</v>
      </c>
      <c r="I21" s="333">
        <f>+'Seguimiento 2'!I21:I23</f>
        <v>0.35</v>
      </c>
      <c r="J21" s="333">
        <f>+'Seguimiento 3'!J21:J23</f>
        <v>0.25</v>
      </c>
      <c r="K21" s="342">
        <f>8/E21</f>
        <v>0.4</v>
      </c>
      <c r="L21" s="333">
        <f>+H21+I21+J21+K21</f>
        <v>1.28</v>
      </c>
      <c r="M21" s="333">
        <f>22*B21/E21</f>
        <v>0.44000000000000006</v>
      </c>
      <c r="N21" s="259"/>
      <c r="O21" s="259"/>
      <c r="P21" s="259"/>
      <c r="Q21" s="259"/>
      <c r="R21" s="263"/>
    </row>
    <row r="22" spans="1:18" ht="47.25" customHeight="1" x14ac:dyDescent="0.25">
      <c r="A22" s="270"/>
      <c r="B22" s="267"/>
      <c r="C22" s="260"/>
      <c r="D22" s="10" t="s">
        <v>39</v>
      </c>
      <c r="E22" s="260"/>
      <c r="F22" s="260"/>
      <c r="G22" s="260"/>
      <c r="H22" s="343"/>
      <c r="I22" s="260"/>
      <c r="J22" s="260"/>
      <c r="K22" s="343"/>
      <c r="L22" s="334"/>
      <c r="M22" s="334"/>
      <c r="N22" s="260"/>
      <c r="O22" s="260"/>
      <c r="P22" s="260"/>
      <c r="Q22" s="260"/>
      <c r="R22" s="264"/>
    </row>
    <row r="23" spans="1:18" ht="57" customHeight="1" x14ac:dyDescent="0.25">
      <c r="A23" s="271"/>
      <c r="B23" s="268"/>
      <c r="C23" s="261"/>
      <c r="D23" s="10" t="s">
        <v>41</v>
      </c>
      <c r="E23" s="260"/>
      <c r="F23" s="261"/>
      <c r="G23" s="261"/>
      <c r="H23" s="344"/>
      <c r="I23" s="261"/>
      <c r="J23" s="261"/>
      <c r="K23" s="344"/>
      <c r="L23" s="335"/>
      <c r="M23" s="335"/>
      <c r="N23" s="261"/>
      <c r="O23" s="261"/>
      <c r="P23" s="261"/>
      <c r="Q23" s="261"/>
      <c r="R23" s="265"/>
    </row>
    <row r="24" spans="1:18" ht="55.5" customHeight="1" x14ac:dyDescent="0.25">
      <c r="A24" s="269" t="s">
        <v>43</v>
      </c>
      <c r="B24" s="266">
        <v>0.3</v>
      </c>
      <c r="C24" s="259" t="s">
        <v>44</v>
      </c>
      <c r="D24" s="10" t="s">
        <v>45</v>
      </c>
      <c r="E24" s="259">
        <v>15</v>
      </c>
      <c r="F24" s="259" t="s">
        <v>29</v>
      </c>
      <c r="G24" s="259" t="s">
        <v>42</v>
      </c>
      <c r="H24" s="342">
        <f>3/30</f>
        <v>0.1</v>
      </c>
      <c r="I24" s="333">
        <f>+'Seguimiento 2'!I24:I26</f>
        <v>0.33333333333333331</v>
      </c>
      <c r="J24" s="333">
        <f>+'Seguimiento 3'!J24:J26</f>
        <v>0.4</v>
      </c>
      <c r="K24" s="342">
        <f>1/E24</f>
        <v>6.6666666666666666E-2</v>
      </c>
      <c r="L24" s="333">
        <f>+H24+I24+J24+K24</f>
        <v>0.9</v>
      </c>
      <c r="M24" s="333">
        <f>15*B24/E24</f>
        <v>0.3</v>
      </c>
      <c r="N24" s="259"/>
      <c r="O24" s="259"/>
      <c r="P24" s="259"/>
      <c r="Q24" s="259"/>
      <c r="R24" s="259"/>
    </row>
    <row r="25" spans="1:18" ht="39.75" customHeight="1" x14ac:dyDescent="0.25">
      <c r="A25" s="270"/>
      <c r="B25" s="267"/>
      <c r="C25" s="260"/>
      <c r="D25" s="10" t="s">
        <v>46</v>
      </c>
      <c r="E25" s="260"/>
      <c r="F25" s="260"/>
      <c r="G25" s="260"/>
      <c r="H25" s="343"/>
      <c r="I25" s="260"/>
      <c r="J25" s="260"/>
      <c r="K25" s="343"/>
      <c r="L25" s="334"/>
      <c r="M25" s="334"/>
      <c r="N25" s="260"/>
      <c r="O25" s="260"/>
      <c r="P25" s="260"/>
      <c r="Q25" s="260"/>
      <c r="R25" s="260"/>
    </row>
    <row r="26" spans="1:18" ht="39" customHeight="1" x14ac:dyDescent="0.25">
      <c r="A26" s="271"/>
      <c r="B26" s="268"/>
      <c r="C26" s="261"/>
      <c r="D26" s="10" t="s">
        <v>47</v>
      </c>
      <c r="E26" s="261"/>
      <c r="F26" s="261"/>
      <c r="G26" s="261"/>
      <c r="H26" s="344"/>
      <c r="I26" s="261"/>
      <c r="J26" s="261"/>
      <c r="K26" s="344"/>
      <c r="L26" s="335"/>
      <c r="M26" s="335"/>
      <c r="N26" s="261"/>
      <c r="O26" s="261"/>
      <c r="P26" s="261"/>
      <c r="Q26" s="261"/>
      <c r="R26" s="261"/>
    </row>
    <row r="27" spans="1:18" ht="33.75" customHeight="1" x14ac:dyDescent="0.25">
      <c r="A27" s="19" t="s">
        <v>48</v>
      </c>
      <c r="B27" s="90">
        <f>SUM(B17:B26)</f>
        <v>1</v>
      </c>
      <c r="C27" s="90"/>
      <c r="D27" s="5"/>
      <c r="E27" s="5"/>
      <c r="F27" s="5"/>
      <c r="G27" s="10"/>
      <c r="H27" s="90">
        <f>SUM(H18:H26)</f>
        <v>0.63</v>
      </c>
      <c r="I27" s="90">
        <f>SUM(I18:I26)</f>
        <v>0.93333333333333335</v>
      </c>
      <c r="J27" s="90">
        <f>SUM(J18:J26)</f>
        <v>1.1499999999999999</v>
      </c>
      <c r="K27" s="90">
        <f>SUM(K18:K26)</f>
        <v>0.46666666666666667</v>
      </c>
      <c r="L27" s="20">
        <f>SUM(L18:L26)/3</f>
        <v>1.06</v>
      </c>
      <c r="M27" s="20">
        <f>SUM(M18:M26)</f>
        <v>1.04</v>
      </c>
      <c r="N27" s="5"/>
      <c r="O27" s="5"/>
      <c r="P27" s="5"/>
      <c r="Q27" s="5"/>
      <c r="R27" s="5"/>
    </row>
    <row r="28" spans="1:18" ht="29.25" customHeight="1" thickBot="1" x14ac:dyDescent="0.3">
      <c r="A28" s="12"/>
    </row>
    <row r="29" spans="1:18" ht="20.25" customHeight="1" x14ac:dyDescent="0.25">
      <c r="A29" s="12"/>
      <c r="D29" s="255"/>
      <c r="E29" s="256"/>
      <c r="F29" s="336"/>
      <c r="G29" s="337"/>
      <c r="H29" s="338"/>
      <c r="I29" s="21"/>
      <c r="J29" s="21"/>
      <c r="K29" s="21"/>
      <c r="L29" s="21"/>
      <c r="M29" s="21"/>
      <c r="N29" s="21"/>
      <c r="O29" s="21"/>
      <c r="P29" s="21"/>
      <c r="Q29" s="21"/>
      <c r="R29" s="21"/>
    </row>
    <row r="30" spans="1:18" ht="15.75" thickBot="1" x14ac:dyDescent="0.3">
      <c r="A30" s="12"/>
      <c r="D30" s="253" t="s">
        <v>49</v>
      </c>
      <c r="E30" s="254"/>
      <c r="F30" s="93"/>
      <c r="G30" s="254" t="s">
        <v>50</v>
      </c>
      <c r="H30" s="257"/>
      <c r="I30" s="22"/>
      <c r="J30" s="22"/>
      <c r="K30" s="22"/>
      <c r="L30" s="22"/>
      <c r="M30" s="22"/>
      <c r="N30" s="22"/>
      <c r="O30" s="22"/>
      <c r="P30" s="22"/>
      <c r="Q30" s="22"/>
      <c r="R30" s="22"/>
    </row>
    <row r="31" spans="1:18" ht="15.75" thickBot="1" x14ac:dyDescent="0.3">
      <c r="A31" s="12"/>
    </row>
    <row r="32" spans="1:18" ht="15.75" thickBot="1" x14ac:dyDescent="0.3">
      <c r="A32" s="12"/>
      <c r="B32" s="339" t="s">
        <v>127</v>
      </c>
      <c r="C32" s="340"/>
      <c r="D32" s="340"/>
      <c r="E32" s="340"/>
      <c r="F32" s="340"/>
      <c r="G32" s="340"/>
      <c r="H32" s="341"/>
      <c r="I32" s="31"/>
      <c r="J32" s="31"/>
      <c r="K32" s="31"/>
      <c r="L32" s="31"/>
      <c r="M32" s="31"/>
      <c r="N32" s="31"/>
      <c r="O32" s="31"/>
      <c r="P32" s="31"/>
      <c r="Q32" s="31"/>
      <c r="R32" s="31"/>
    </row>
    <row r="33" spans="1:18" ht="42.75" x14ac:dyDescent="0.25">
      <c r="A33" s="12"/>
      <c r="B33" s="13" t="s">
        <v>128</v>
      </c>
      <c r="C33" s="27" t="s">
        <v>129</v>
      </c>
      <c r="D33" s="14" t="s">
        <v>130</v>
      </c>
      <c r="E33" s="14" t="s">
        <v>131</v>
      </c>
      <c r="F33" s="14" t="s">
        <v>132</v>
      </c>
      <c r="G33" s="95" t="s">
        <v>133</v>
      </c>
      <c r="H33" s="95" t="s">
        <v>134</v>
      </c>
      <c r="I33" s="22"/>
      <c r="J33" s="22"/>
      <c r="K33" s="22"/>
      <c r="L33" s="22"/>
      <c r="M33" s="22"/>
      <c r="N33" s="22"/>
      <c r="O33" s="22"/>
      <c r="P33" s="22"/>
      <c r="Q33" s="22"/>
      <c r="R33" s="22"/>
    </row>
    <row r="34" spans="1:18" ht="105" x14ac:dyDescent="0.25">
      <c r="B34" s="23" t="s">
        <v>135</v>
      </c>
      <c r="C34" s="10" t="s">
        <v>136</v>
      </c>
      <c r="D34" s="10" t="s">
        <v>137</v>
      </c>
      <c r="E34" s="15">
        <v>41807</v>
      </c>
      <c r="F34" s="10" t="s">
        <v>138</v>
      </c>
      <c r="H34" s="16"/>
    </row>
    <row r="35" spans="1:18" ht="42.75" x14ac:dyDescent="0.25">
      <c r="B35" s="24" t="s">
        <v>139</v>
      </c>
      <c r="C35" s="28"/>
      <c r="D35" s="5"/>
      <c r="E35" s="5"/>
      <c r="F35" s="5"/>
      <c r="G35" s="5"/>
      <c r="H35" s="16"/>
    </row>
    <row r="36" spans="1:18" x14ac:dyDescent="0.25">
      <c r="B36" s="25" t="s">
        <v>61</v>
      </c>
      <c r="C36" s="29"/>
      <c r="D36" s="5"/>
      <c r="E36" s="5"/>
      <c r="F36" s="5"/>
      <c r="G36" s="5"/>
      <c r="H36" s="16"/>
    </row>
    <row r="37" spans="1:18" x14ac:dyDescent="0.25">
      <c r="B37" s="25" t="s">
        <v>140</v>
      </c>
      <c r="C37" s="29"/>
      <c r="D37" s="5"/>
      <c r="E37" s="5"/>
      <c r="F37" s="5"/>
      <c r="G37" s="5"/>
      <c r="H37" s="16"/>
    </row>
    <row r="38" spans="1:18" ht="15.75" thickBot="1" x14ac:dyDescent="0.3">
      <c r="B38" s="92" t="s">
        <v>141</v>
      </c>
      <c r="C38" s="30"/>
      <c r="D38" s="17"/>
      <c r="E38" s="17"/>
      <c r="F38" s="17"/>
      <c r="G38" s="17"/>
      <c r="H38" s="18"/>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Q21:Q23"/>
    <mergeCell ref="Q24:Q26"/>
    <mergeCell ref="R21:R23"/>
    <mergeCell ref="R24:R26"/>
    <mergeCell ref="K24:K26"/>
    <mergeCell ref="M24:M26"/>
    <mergeCell ref="N21:N23"/>
    <mergeCell ref="N24:N26"/>
    <mergeCell ref="O21:O23"/>
    <mergeCell ref="P21:P23"/>
    <mergeCell ref="O24:O26"/>
    <mergeCell ref="P24:P26"/>
    <mergeCell ref="L21:L23"/>
  </mergeCells>
  <conditionalFormatting sqref="L18">
    <cfRule type="cellIs" dxfId="5" priority="1" operator="greaterThan">
      <formula>100</formula>
    </cfRule>
  </conditionalFormatting>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M17"/>
  <sheetViews>
    <sheetView zoomScale="80" zoomScaleNormal="80" zoomScalePageLayoutView="80" workbookViewId="0">
      <selection activeCell="N13" sqref="N13"/>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6384" width="10.85546875" style="1"/>
  </cols>
  <sheetData>
    <row r="2" spans="1:13" x14ac:dyDescent="0.25">
      <c r="B2" s="272" t="s">
        <v>101</v>
      </c>
      <c r="C2" s="272"/>
      <c r="D2" s="272"/>
      <c r="E2" s="272"/>
      <c r="F2" s="353"/>
      <c r="G2" s="353"/>
      <c r="H2" s="353"/>
      <c r="I2" s="353"/>
      <c r="J2" s="353"/>
      <c r="K2" s="353"/>
      <c r="L2" s="353"/>
      <c r="M2" s="353"/>
    </row>
    <row r="3" spans="1:13" ht="15.75" thickBot="1" x14ac:dyDescent="0.3"/>
    <row r="4" spans="1:13" ht="15.75" thickBot="1" x14ac:dyDescent="0.3">
      <c r="A4" s="354" t="s">
        <v>14</v>
      </c>
      <c r="B4" s="355"/>
      <c r="C4" s="355"/>
      <c r="D4" s="355"/>
      <c r="E4" s="355"/>
      <c r="F4" s="355"/>
      <c r="G4" s="355"/>
      <c r="H4" s="356" t="s">
        <v>107</v>
      </c>
      <c r="I4" s="340"/>
      <c r="J4" s="340"/>
      <c r="K4" s="340"/>
      <c r="L4" s="340"/>
      <c r="M4" s="340"/>
    </row>
    <row r="5" spans="1:13" ht="28.5" customHeight="1" x14ac:dyDescent="0.25">
      <c r="A5" s="91" t="s">
        <v>17</v>
      </c>
      <c r="B5" s="91" t="s">
        <v>18</v>
      </c>
      <c r="C5" s="95" t="s">
        <v>19</v>
      </c>
      <c r="D5" s="91" t="s">
        <v>20</v>
      </c>
      <c r="E5" s="91" t="s">
        <v>108</v>
      </c>
      <c r="F5" s="91" t="s">
        <v>22</v>
      </c>
      <c r="G5" s="32" t="s">
        <v>23</v>
      </c>
      <c r="H5" s="357" t="s">
        <v>109</v>
      </c>
      <c r="I5" s="358"/>
      <c r="J5" s="358"/>
      <c r="K5" s="359"/>
      <c r="L5" s="91" t="s">
        <v>110</v>
      </c>
      <c r="M5" s="360" t="s">
        <v>111</v>
      </c>
    </row>
    <row r="6" spans="1:13" ht="30" customHeight="1" x14ac:dyDescent="0.25">
      <c r="A6" s="280" t="s">
        <v>26</v>
      </c>
      <c r="B6" s="281">
        <v>0.3</v>
      </c>
      <c r="C6" s="259" t="s">
        <v>27</v>
      </c>
      <c r="D6" s="9" t="s">
        <v>28</v>
      </c>
      <c r="E6" s="259">
        <v>4</v>
      </c>
      <c r="F6" s="259" t="s">
        <v>29</v>
      </c>
      <c r="G6" s="273" t="s">
        <v>30</v>
      </c>
      <c r="H6" s="89" t="s">
        <v>114</v>
      </c>
      <c r="I6" s="89" t="s">
        <v>115</v>
      </c>
      <c r="J6" s="89" t="s">
        <v>116</v>
      </c>
      <c r="K6" s="89" t="s">
        <v>117</v>
      </c>
      <c r="L6" s="8" t="s">
        <v>118</v>
      </c>
      <c r="M6" s="361"/>
    </row>
    <row r="7" spans="1:13" ht="45" customHeight="1" x14ac:dyDescent="0.25">
      <c r="A7" s="280"/>
      <c r="B7" s="280"/>
      <c r="C7" s="260"/>
      <c r="D7" s="10" t="s">
        <v>31</v>
      </c>
      <c r="E7" s="260"/>
      <c r="F7" s="260"/>
      <c r="G7" s="273"/>
      <c r="H7" s="342">
        <f>1/E6</f>
        <v>0.25</v>
      </c>
      <c r="I7" s="342">
        <v>0.25</v>
      </c>
      <c r="J7" s="342">
        <v>0.5</v>
      </c>
      <c r="K7" s="342">
        <v>0</v>
      </c>
      <c r="L7" s="348">
        <f>+H7+I7+J7+K7</f>
        <v>1</v>
      </c>
      <c r="M7" s="348">
        <f>4*B6/E6</f>
        <v>0.3</v>
      </c>
    </row>
    <row r="8" spans="1:13" ht="35.25" customHeight="1" x14ac:dyDescent="0.25">
      <c r="A8" s="280"/>
      <c r="B8" s="280"/>
      <c r="C8" s="260"/>
      <c r="D8" s="10" t="s">
        <v>32</v>
      </c>
      <c r="E8" s="260"/>
      <c r="F8" s="260"/>
      <c r="G8" s="273"/>
      <c r="H8" s="343"/>
      <c r="I8" s="343"/>
      <c r="J8" s="343"/>
      <c r="K8" s="343"/>
      <c r="L8" s="349"/>
      <c r="M8" s="349"/>
    </row>
    <row r="9" spans="1:13" ht="39.75" customHeight="1" x14ac:dyDescent="0.25">
      <c r="A9" s="280"/>
      <c r="B9" s="280"/>
      <c r="C9" s="261"/>
      <c r="D9" s="10" t="s">
        <v>33</v>
      </c>
      <c r="E9" s="261"/>
      <c r="F9" s="261"/>
      <c r="G9" s="273"/>
      <c r="H9" s="344"/>
      <c r="I9" s="344"/>
      <c r="J9" s="344"/>
      <c r="K9" s="344"/>
      <c r="L9" s="350"/>
      <c r="M9" s="350"/>
    </row>
    <row r="10" spans="1:13" ht="56.25" customHeight="1" x14ac:dyDescent="0.25">
      <c r="A10" s="269" t="s">
        <v>34</v>
      </c>
      <c r="B10" s="266">
        <v>0.4</v>
      </c>
      <c r="C10" s="259" t="s">
        <v>35</v>
      </c>
      <c r="D10" s="10" t="s">
        <v>125</v>
      </c>
      <c r="E10" s="259">
        <v>20</v>
      </c>
      <c r="F10" s="259" t="s">
        <v>37</v>
      </c>
      <c r="G10" s="259" t="s">
        <v>126</v>
      </c>
      <c r="H10" s="342">
        <f>7/25</f>
        <v>0.28000000000000003</v>
      </c>
      <c r="I10" s="333">
        <v>0.35</v>
      </c>
      <c r="J10" s="333">
        <v>0.25</v>
      </c>
      <c r="K10" s="342">
        <f>8/E10</f>
        <v>0.4</v>
      </c>
      <c r="L10" s="333">
        <f>+H10+I10+J10+K10</f>
        <v>1.28</v>
      </c>
      <c r="M10" s="333">
        <f>22*B10/E10</f>
        <v>0.44000000000000006</v>
      </c>
    </row>
    <row r="11" spans="1:13" ht="47.25" customHeight="1" x14ac:dyDescent="0.25">
      <c r="A11" s="270"/>
      <c r="B11" s="267"/>
      <c r="C11" s="260"/>
      <c r="D11" s="10" t="s">
        <v>39</v>
      </c>
      <c r="E11" s="260"/>
      <c r="F11" s="260"/>
      <c r="G11" s="260"/>
      <c r="H11" s="343"/>
      <c r="I11" s="260"/>
      <c r="J11" s="260"/>
      <c r="K11" s="343"/>
      <c r="L11" s="334"/>
      <c r="M11" s="334"/>
    </row>
    <row r="12" spans="1:13" ht="57" customHeight="1" x14ac:dyDescent="0.25">
      <c r="A12" s="271"/>
      <c r="B12" s="268"/>
      <c r="C12" s="261"/>
      <c r="D12" s="10" t="s">
        <v>41</v>
      </c>
      <c r="E12" s="260"/>
      <c r="F12" s="261"/>
      <c r="G12" s="261"/>
      <c r="H12" s="344"/>
      <c r="I12" s="261"/>
      <c r="J12" s="261"/>
      <c r="K12" s="344"/>
      <c r="L12" s="335"/>
      <c r="M12" s="335"/>
    </row>
    <row r="13" spans="1:13" ht="55.5" customHeight="1" x14ac:dyDescent="0.25">
      <c r="A13" s="269" t="s">
        <v>43</v>
      </c>
      <c r="B13" s="266">
        <v>0.3</v>
      </c>
      <c r="C13" s="259" t="s">
        <v>44</v>
      </c>
      <c r="D13" s="10" t="s">
        <v>45</v>
      </c>
      <c r="E13" s="259">
        <v>15</v>
      </c>
      <c r="F13" s="259" t="s">
        <v>29</v>
      </c>
      <c r="G13" s="259" t="s">
        <v>42</v>
      </c>
      <c r="H13" s="342">
        <f>3/30</f>
        <v>0.1</v>
      </c>
      <c r="I13" s="333">
        <v>0.33</v>
      </c>
      <c r="J13" s="333">
        <v>0.4</v>
      </c>
      <c r="K13" s="342">
        <f>1/E13</f>
        <v>6.6666666666666666E-2</v>
      </c>
      <c r="L13" s="333">
        <f>+H13+I13+J13+K13</f>
        <v>0.89666666666666672</v>
      </c>
      <c r="M13" s="333">
        <f>15*B13/E13</f>
        <v>0.3</v>
      </c>
    </row>
    <row r="14" spans="1:13" ht="39.75" customHeight="1" x14ac:dyDescent="0.25">
      <c r="A14" s="270"/>
      <c r="B14" s="267"/>
      <c r="C14" s="260"/>
      <c r="D14" s="10" t="s">
        <v>46</v>
      </c>
      <c r="E14" s="260"/>
      <c r="F14" s="260"/>
      <c r="G14" s="260"/>
      <c r="H14" s="343"/>
      <c r="I14" s="260"/>
      <c r="J14" s="260"/>
      <c r="K14" s="343"/>
      <c r="L14" s="334"/>
      <c r="M14" s="334"/>
    </row>
    <row r="15" spans="1:13" ht="39" customHeight="1" x14ac:dyDescent="0.25">
      <c r="A15" s="271"/>
      <c r="B15" s="268"/>
      <c r="C15" s="261"/>
      <c r="D15" s="10" t="s">
        <v>47</v>
      </c>
      <c r="E15" s="261"/>
      <c r="F15" s="261"/>
      <c r="G15" s="261"/>
      <c r="H15" s="344"/>
      <c r="I15" s="261"/>
      <c r="J15" s="261"/>
      <c r="K15" s="344"/>
      <c r="L15" s="335"/>
      <c r="M15" s="335"/>
    </row>
    <row r="16" spans="1:13" ht="33.75" customHeight="1" x14ac:dyDescent="0.25">
      <c r="A16" s="19" t="s">
        <v>48</v>
      </c>
      <c r="B16" s="90">
        <f>SUM(B6:B15)</f>
        <v>1</v>
      </c>
      <c r="C16" s="90"/>
      <c r="D16" s="5"/>
      <c r="E16" s="5"/>
      <c r="F16" s="5"/>
      <c r="G16" s="10"/>
      <c r="H16" s="90">
        <f>SUM(H7:H15)</f>
        <v>0.63</v>
      </c>
      <c r="I16" s="90">
        <f>SUM(I7:I15)</f>
        <v>0.92999999999999994</v>
      </c>
      <c r="J16" s="90">
        <f>SUM(J7:J15)</f>
        <v>1.1499999999999999</v>
      </c>
      <c r="K16" s="90">
        <f>SUM(K7:K15)</f>
        <v>0.46666666666666667</v>
      </c>
      <c r="L16" s="20">
        <f>SUM(L7:L15)/3</f>
        <v>1.058888888888889</v>
      </c>
      <c r="M16" s="20">
        <f>SUM(M7:M15)</f>
        <v>1.04</v>
      </c>
    </row>
    <row r="17" spans="1:1" ht="29.25" customHeight="1" x14ac:dyDescent="0.25">
      <c r="A17" s="12"/>
    </row>
  </sheetData>
  <mergeCells count="41">
    <mergeCell ref="B2:M2"/>
    <mergeCell ref="A4:G4"/>
    <mergeCell ref="H4:M4"/>
    <mergeCell ref="H5:K5"/>
    <mergeCell ref="M5:M6"/>
    <mergeCell ref="M7:M9"/>
    <mergeCell ref="A6:A9"/>
    <mergeCell ref="B6:B9"/>
    <mergeCell ref="C6:C9"/>
    <mergeCell ref="E6:E9"/>
    <mergeCell ref="F6:F9"/>
    <mergeCell ref="G6:G9"/>
    <mergeCell ref="H7:H9"/>
    <mergeCell ref="I7:I9"/>
    <mergeCell ref="J7:J9"/>
    <mergeCell ref="K7:K9"/>
    <mergeCell ref="L7:L9"/>
    <mergeCell ref="A10:A12"/>
    <mergeCell ref="B10:B12"/>
    <mergeCell ref="C10:C12"/>
    <mergeCell ref="E10:E12"/>
    <mergeCell ref="F10:F12"/>
    <mergeCell ref="M10:M12"/>
    <mergeCell ref="G10:G12"/>
    <mergeCell ref="H10:H12"/>
    <mergeCell ref="I10:I12"/>
    <mergeCell ref="J10:J12"/>
    <mergeCell ref="K10:K12"/>
    <mergeCell ref="L10:L12"/>
    <mergeCell ref="M13:M15"/>
    <mergeCell ref="A13:A15"/>
    <mergeCell ref="B13:B15"/>
    <mergeCell ref="C13:C15"/>
    <mergeCell ref="E13:E15"/>
    <mergeCell ref="F13:F15"/>
    <mergeCell ref="G13:G15"/>
    <mergeCell ref="H13:H15"/>
    <mergeCell ref="I13:I15"/>
    <mergeCell ref="J13:J15"/>
    <mergeCell ref="K13:K15"/>
    <mergeCell ref="L13:L15"/>
  </mergeCells>
  <conditionalFormatting sqref="L7">
    <cfRule type="cellIs" dxfId="4" priority="1" operator="greaterThan">
      <formula>100</formula>
    </cfRule>
  </conditionalFormatting>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249977111117893"/>
  </sheetPr>
  <dimension ref="B1:I20"/>
  <sheetViews>
    <sheetView view="pageBreakPreview" zoomScale="71" zoomScaleSheetLayoutView="71" workbookViewId="0">
      <selection activeCell="P13" sqref="P13"/>
    </sheetView>
  </sheetViews>
  <sheetFormatPr baseColWidth="10" defaultColWidth="11.42578125" defaultRowHeight="15" x14ac:dyDescent="0.2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thickBot="1" x14ac:dyDescent="0.3"/>
    <row r="2" spans="2:9" ht="15.75" hidden="1" thickBot="1" x14ac:dyDescent="0.3"/>
    <row r="3" spans="2:9" ht="38.25" customHeight="1" thickBot="1" x14ac:dyDescent="0.3">
      <c r="B3" s="375" t="s">
        <v>145</v>
      </c>
      <c r="C3" s="376"/>
      <c r="D3" s="376"/>
      <c r="E3" s="376"/>
      <c r="F3" s="376"/>
      <c r="G3" s="376"/>
      <c r="H3" s="376"/>
      <c r="I3" s="377"/>
    </row>
    <row r="4" spans="2:9" ht="15.75" thickBot="1" x14ac:dyDescent="0.3">
      <c r="B4" s="373" t="s">
        <v>146</v>
      </c>
      <c r="C4" s="369"/>
      <c r="D4" s="369"/>
      <c r="E4" s="378" t="s">
        <v>147</v>
      </c>
      <c r="F4" s="379"/>
      <c r="G4" s="380"/>
      <c r="H4" s="369" t="s">
        <v>148</v>
      </c>
      <c r="I4" s="370"/>
    </row>
    <row r="5" spans="2:9" ht="15.75" thickBot="1" x14ac:dyDescent="0.3">
      <c r="B5" s="374"/>
      <c r="C5" s="371"/>
      <c r="D5" s="371"/>
      <c r="E5" s="48">
        <v>1</v>
      </c>
      <c r="F5" s="49">
        <v>2</v>
      </c>
      <c r="G5" s="49">
        <v>3</v>
      </c>
      <c r="H5" s="371"/>
      <c r="I5" s="372"/>
    </row>
    <row r="6" spans="2:9" ht="30.75" customHeight="1" x14ac:dyDescent="0.25">
      <c r="B6" s="47">
        <v>1</v>
      </c>
      <c r="C6" s="365" t="s">
        <v>149</v>
      </c>
      <c r="D6" s="365"/>
      <c r="E6" s="50"/>
      <c r="F6" s="50"/>
      <c r="G6" s="50"/>
      <c r="H6" s="381"/>
      <c r="I6" s="382"/>
    </row>
    <row r="7" spans="2:9" ht="39" customHeight="1" x14ac:dyDescent="0.25">
      <c r="B7" s="46">
        <v>2</v>
      </c>
      <c r="C7" s="366" t="s">
        <v>150</v>
      </c>
      <c r="D7" s="366"/>
      <c r="E7" s="44"/>
      <c r="F7" s="44"/>
      <c r="G7" s="44"/>
      <c r="H7" s="363"/>
      <c r="I7" s="364"/>
    </row>
    <row r="8" spans="2:9" ht="30" customHeight="1" x14ac:dyDescent="0.25">
      <c r="B8" s="46">
        <v>3</v>
      </c>
      <c r="C8" s="366" t="s">
        <v>151</v>
      </c>
      <c r="D8" s="366"/>
      <c r="E8" s="44"/>
      <c r="F8" s="44"/>
      <c r="G8" s="44"/>
      <c r="H8" s="363"/>
      <c r="I8" s="364"/>
    </row>
    <row r="9" spans="2:9" ht="34.5" customHeight="1" x14ac:dyDescent="0.25">
      <c r="B9" s="46">
        <v>4</v>
      </c>
      <c r="C9" s="366" t="s">
        <v>152</v>
      </c>
      <c r="D9" s="366"/>
      <c r="E9" s="44"/>
      <c r="F9" s="44"/>
      <c r="G9" s="44"/>
      <c r="H9" s="363"/>
      <c r="I9" s="364"/>
    </row>
    <row r="10" spans="2:9" ht="30.75" customHeight="1" x14ac:dyDescent="0.25">
      <c r="B10" s="46">
        <v>5</v>
      </c>
      <c r="C10" s="366" t="s">
        <v>153</v>
      </c>
      <c r="D10" s="366"/>
      <c r="E10" s="44"/>
      <c r="F10" s="44"/>
      <c r="G10" s="44"/>
      <c r="H10" s="363"/>
      <c r="I10" s="364"/>
    </row>
    <row r="11" spans="2:9" ht="33.75" customHeight="1" x14ac:dyDescent="0.25">
      <c r="B11" s="46">
        <v>6</v>
      </c>
      <c r="C11" s="366" t="s">
        <v>154</v>
      </c>
      <c r="D11" s="366"/>
      <c r="E11" s="44"/>
      <c r="F11" s="44"/>
      <c r="G11" s="44"/>
      <c r="H11" s="363"/>
      <c r="I11" s="364"/>
    </row>
    <row r="12" spans="2:9" ht="25.5" customHeight="1" x14ac:dyDescent="0.25">
      <c r="B12" s="46">
        <v>7</v>
      </c>
      <c r="C12" s="366" t="s">
        <v>155</v>
      </c>
      <c r="D12" s="366"/>
      <c r="E12" s="45"/>
      <c r="F12" s="45"/>
      <c r="G12" s="45"/>
      <c r="H12" s="367"/>
      <c r="I12" s="368"/>
    </row>
    <row r="13" spans="2:9" ht="46.5" customHeight="1" x14ac:dyDescent="0.25">
      <c r="B13" s="46">
        <v>8</v>
      </c>
      <c r="C13" s="366" t="s">
        <v>156</v>
      </c>
      <c r="D13" s="366"/>
      <c r="E13" s="45"/>
      <c r="F13" s="45"/>
      <c r="G13" s="45"/>
      <c r="H13" s="367"/>
      <c r="I13" s="368"/>
    </row>
    <row r="14" spans="2:9" ht="30.75" customHeight="1" x14ac:dyDescent="0.25">
      <c r="B14" s="46">
        <v>9</v>
      </c>
      <c r="C14" s="366" t="s">
        <v>157</v>
      </c>
      <c r="D14" s="366"/>
      <c r="E14" s="45"/>
      <c r="F14" s="45"/>
      <c r="G14" s="45"/>
      <c r="H14" s="367"/>
      <c r="I14" s="368"/>
    </row>
    <row r="15" spans="2:9" x14ac:dyDescent="0.25">
      <c r="B15" s="46">
        <v>10</v>
      </c>
      <c r="C15" s="366"/>
      <c r="D15" s="366"/>
      <c r="E15" s="45"/>
      <c r="F15" s="45"/>
      <c r="G15" s="45"/>
      <c r="H15" s="367"/>
      <c r="I15" s="368"/>
    </row>
    <row r="16" spans="2:9" x14ac:dyDescent="0.25">
      <c r="B16" s="46">
        <v>11</v>
      </c>
      <c r="C16" s="366"/>
      <c r="D16" s="366"/>
      <c r="E16" s="45"/>
      <c r="F16" s="45"/>
      <c r="G16" s="45"/>
      <c r="H16" s="367"/>
      <c r="I16" s="368"/>
    </row>
    <row r="17" spans="2:9" x14ac:dyDescent="0.25">
      <c r="B17" s="46">
        <v>12</v>
      </c>
      <c r="C17" s="366"/>
      <c r="D17" s="366"/>
      <c r="E17" s="45"/>
      <c r="F17" s="45"/>
      <c r="G17" s="45"/>
      <c r="H17" s="367"/>
      <c r="I17" s="368"/>
    </row>
    <row r="18" spans="2:9" ht="15.75" thickBot="1" x14ac:dyDescent="0.3"/>
    <row r="19" spans="2:9" ht="11.25" customHeight="1" thickBot="1" x14ac:dyDescent="0.3">
      <c r="B19" s="362" t="s">
        <v>158</v>
      </c>
      <c r="C19" s="362"/>
      <c r="D19" s="362"/>
      <c r="E19" s="362"/>
      <c r="F19" s="362"/>
      <c r="G19" s="362"/>
      <c r="H19" s="362"/>
      <c r="I19" s="362"/>
    </row>
    <row r="20" spans="2:9" ht="6.75" customHeight="1" thickBot="1" x14ac:dyDescent="0.3">
      <c r="B20" s="362"/>
      <c r="C20" s="362"/>
      <c r="D20" s="362"/>
      <c r="E20" s="362"/>
      <c r="F20" s="362"/>
      <c r="G20" s="362"/>
      <c r="H20" s="362"/>
      <c r="I20" s="362"/>
    </row>
  </sheetData>
  <mergeCells count="29">
    <mergeCell ref="H12:I12"/>
    <mergeCell ref="H10:I10"/>
    <mergeCell ref="C11:D11"/>
    <mergeCell ref="C12:D12"/>
    <mergeCell ref="H8:I8"/>
    <mergeCell ref="H9:I9"/>
    <mergeCell ref="H11:I11"/>
    <mergeCell ref="C10:D10"/>
    <mergeCell ref="H4:I5"/>
    <mergeCell ref="B4:D5"/>
    <mergeCell ref="B3:I3"/>
    <mergeCell ref="E4:G4"/>
    <mergeCell ref="H6:I6"/>
    <mergeCell ref="B19:I20"/>
    <mergeCell ref="H7:I7"/>
    <mergeCell ref="C6:D6"/>
    <mergeCell ref="C7:D7"/>
    <mergeCell ref="C8:D8"/>
    <mergeCell ref="C9:D9"/>
    <mergeCell ref="H13:I13"/>
    <mergeCell ref="H14:I14"/>
    <mergeCell ref="C17:D17"/>
    <mergeCell ref="H17:I17"/>
    <mergeCell ref="H15:I15"/>
    <mergeCell ref="H16:I16"/>
    <mergeCell ref="C13:D13"/>
    <mergeCell ref="C14:D14"/>
    <mergeCell ref="C15:D15"/>
    <mergeCell ref="C16:D16"/>
  </mergeCells>
  <pageMargins left="0.7" right="0.7" top="0.75" bottom="0.75" header="0.3" footer="0.3"/>
  <pageSetup scale="80"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D21"/>
  <sheetViews>
    <sheetView workbookViewId="0">
      <selection activeCell="D6" sqref="D6"/>
    </sheetView>
  </sheetViews>
  <sheetFormatPr baseColWidth="10" defaultColWidth="11.42578125" defaultRowHeight="15" x14ac:dyDescent="0.25"/>
  <cols>
    <col min="2" max="2" width="20.42578125" customWidth="1"/>
    <col min="3" max="3" width="38.28515625" customWidth="1"/>
    <col min="4" max="4" width="48.7109375" customWidth="1"/>
  </cols>
  <sheetData>
    <row r="2" spans="2:4" x14ac:dyDescent="0.25">
      <c r="B2" s="390" t="s">
        <v>159</v>
      </c>
      <c r="C2" s="33" t="s">
        <v>2</v>
      </c>
    </row>
    <row r="3" spans="2:4" x14ac:dyDescent="0.25">
      <c r="B3" s="390"/>
      <c r="C3" s="34" t="s">
        <v>160</v>
      </c>
    </row>
    <row r="4" spans="2:4" x14ac:dyDescent="0.25">
      <c r="B4" s="390"/>
      <c r="C4" s="34" t="s">
        <v>161</v>
      </c>
    </row>
    <row r="5" spans="2:4" x14ac:dyDescent="0.25">
      <c r="B5" s="390"/>
      <c r="C5" s="34" t="s">
        <v>162</v>
      </c>
    </row>
    <row r="6" spans="2:4" x14ac:dyDescent="0.25">
      <c r="B6" s="390"/>
      <c r="C6" s="388" t="s">
        <v>163</v>
      </c>
    </row>
    <row r="7" spans="2:4" x14ac:dyDescent="0.25">
      <c r="B7" s="390"/>
      <c r="C7" s="389"/>
    </row>
    <row r="8" spans="2:4" ht="135.75" customHeight="1" x14ac:dyDescent="0.25">
      <c r="B8" s="383" t="s">
        <v>14</v>
      </c>
      <c r="C8" s="36" t="s">
        <v>18</v>
      </c>
      <c r="D8" s="38" t="s">
        <v>164</v>
      </c>
    </row>
    <row r="9" spans="2:4" ht="106.5" customHeight="1" x14ac:dyDescent="0.25">
      <c r="B9" s="384"/>
      <c r="C9" s="37" t="s">
        <v>19</v>
      </c>
      <c r="D9" s="39" t="s">
        <v>165</v>
      </c>
    </row>
    <row r="10" spans="2:4" ht="60" x14ac:dyDescent="0.25">
      <c r="B10" s="384"/>
      <c r="C10" s="36" t="s">
        <v>20</v>
      </c>
      <c r="D10" s="39" t="s">
        <v>166</v>
      </c>
    </row>
    <row r="11" spans="2:4" ht="45" x14ac:dyDescent="0.25">
      <c r="B11" s="384"/>
      <c r="C11" s="36" t="s">
        <v>21</v>
      </c>
      <c r="D11" s="40" t="s">
        <v>167</v>
      </c>
    </row>
    <row r="12" spans="2:4" ht="75" x14ac:dyDescent="0.25">
      <c r="B12" s="384"/>
      <c r="C12" s="36" t="s">
        <v>22</v>
      </c>
      <c r="D12" s="40" t="s">
        <v>168</v>
      </c>
    </row>
    <row r="13" spans="2:4" ht="51.75" customHeight="1" x14ac:dyDescent="0.25">
      <c r="B13" s="384"/>
      <c r="C13" s="36" t="s">
        <v>23</v>
      </c>
      <c r="D13" s="41" t="s">
        <v>169</v>
      </c>
    </row>
    <row r="14" spans="2:4" ht="48" customHeight="1" x14ac:dyDescent="0.25">
      <c r="B14" s="384"/>
      <c r="C14" s="36" t="s">
        <v>170</v>
      </c>
    </row>
    <row r="15" spans="2:4" ht="39" customHeight="1" x14ac:dyDescent="0.25">
      <c r="B15" s="385"/>
      <c r="C15" s="36" t="s">
        <v>171</v>
      </c>
    </row>
    <row r="16" spans="2:4" ht="39" customHeight="1" x14ac:dyDescent="0.25">
      <c r="B16" s="386" t="s">
        <v>172</v>
      </c>
      <c r="C16" s="35" t="s">
        <v>109</v>
      </c>
    </row>
    <row r="17" spans="2:3" x14ac:dyDescent="0.25">
      <c r="B17" s="387"/>
      <c r="C17" s="35" t="s">
        <v>173</v>
      </c>
    </row>
    <row r="18" spans="2:3" x14ac:dyDescent="0.25">
      <c r="B18" s="387"/>
      <c r="C18" s="42" t="s">
        <v>111</v>
      </c>
    </row>
    <row r="19" spans="2:3" x14ac:dyDescent="0.25">
      <c r="B19" s="387"/>
      <c r="C19" s="42" t="s">
        <v>112</v>
      </c>
    </row>
    <row r="20" spans="2:3" x14ac:dyDescent="0.25">
      <c r="B20" s="387"/>
      <c r="C20" s="42" t="s">
        <v>174</v>
      </c>
    </row>
    <row r="21" spans="2:3" x14ac:dyDescent="0.25">
      <c r="B21" s="387"/>
      <c r="C21" s="42" t="s">
        <v>175</v>
      </c>
    </row>
  </sheetData>
  <mergeCells count="4">
    <mergeCell ref="B8:B15"/>
    <mergeCell ref="B16:B21"/>
    <mergeCell ref="C6:C7"/>
    <mergeCell ref="B2:B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aa2728a-bf1c-4365-8731-8be504edb7c1">
      <Terms xmlns="http://schemas.microsoft.com/office/infopath/2007/PartnerControls"/>
    </lcf76f155ced4ddcb4097134ff3c332f>
    <TaxCatchAll xmlns="dc9b1607-72c3-41de-b1f9-95945392e51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C441DC807B5614AB27EE8239FFD8268" ma:contentTypeVersion="18" ma:contentTypeDescription="Crear nuevo documento." ma:contentTypeScope="" ma:versionID="fb244eca439c56a96164e86eea4d9077">
  <xsd:schema xmlns:xsd="http://www.w3.org/2001/XMLSchema" xmlns:xs="http://www.w3.org/2001/XMLSchema" xmlns:p="http://schemas.microsoft.com/office/2006/metadata/properties" xmlns:ns2="1aa2728a-bf1c-4365-8731-8be504edb7c1" xmlns:ns3="dc9b1607-72c3-41de-b1f9-95945392e51e" targetNamespace="http://schemas.microsoft.com/office/2006/metadata/properties" ma:root="true" ma:fieldsID="675b2b4378ebd053b794c85435c85728" ns2:_="" ns3:_="">
    <xsd:import namespace="1aa2728a-bf1c-4365-8731-8be504edb7c1"/>
    <xsd:import namespace="dc9b1607-72c3-41de-b1f9-95945392e51e"/>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a2728a-bf1c-4365-8731-8be504edb7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9b1607-72c3-41de-b1f9-95945392e51e"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e6cd004f-dd6f-434e-8fd0-c80aadf52f83}" ma:internalName="TaxCatchAll" ma:showField="CatchAllData" ma:web="dc9b1607-72c3-41de-b1f9-95945392e5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2609EC-E857-4622-994B-E96659D8462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1abc39b8-e2e6-47a0-891c-601d01fb1a40"/>
    <ds:schemaRef ds:uri="6c60952e-e9e0-4d4a-b728-9d01db15fa23"/>
    <ds:schemaRef ds:uri="http://www.w3.org/XML/1998/namespace"/>
    <ds:schemaRef ds:uri="http://purl.org/dc/dcmitype/"/>
  </ds:schemaRefs>
</ds:datastoreItem>
</file>

<file path=customXml/itemProps2.xml><?xml version="1.0" encoding="utf-8"?>
<ds:datastoreItem xmlns:ds="http://schemas.openxmlformats.org/officeDocument/2006/customXml" ds:itemID="{4BEAEF29-BC67-49BD-841B-7B1B4D89A4E7}"/>
</file>

<file path=customXml/itemProps3.xml><?xml version="1.0" encoding="utf-8"?>
<ds:datastoreItem xmlns:ds="http://schemas.openxmlformats.org/officeDocument/2006/customXml" ds:itemID="{1C23D8CA-EFE4-4436-AC64-77209DE5E2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8</vt:i4>
      </vt:variant>
    </vt:vector>
  </HeadingPairs>
  <TitlesOfParts>
    <vt:vector size="23" baseType="lpstr">
      <vt:lpstr>Concertacion </vt:lpstr>
      <vt:lpstr>INSTRUCTIVO ANEXO 1</vt:lpstr>
      <vt:lpstr>INSTRUCTIVO ANEXO 2</vt:lpstr>
      <vt:lpstr>Seguimiento 2</vt:lpstr>
      <vt:lpstr>Seguimiento 3</vt:lpstr>
      <vt:lpstr>Seguimiento 4</vt:lpstr>
      <vt:lpstr>Final</vt:lpstr>
      <vt:lpstr>Componente de Gestion Adicional</vt:lpstr>
      <vt:lpstr>Instructivo</vt:lpstr>
      <vt:lpstr>OAP-DIROS</vt:lpstr>
      <vt:lpstr>calculos corte espec</vt:lpstr>
      <vt:lpstr>ANEXO 1</vt:lpstr>
      <vt:lpstr>OAP-DIROS (23-9)</vt:lpstr>
      <vt:lpstr>ANEXO 2</vt:lpstr>
      <vt:lpstr>ANEXO 3</vt:lpstr>
      <vt:lpstr>'ANEXO 1'!Área_de_impresión</vt:lpstr>
      <vt:lpstr>'ANEXO 2'!Área_de_impresión</vt:lpstr>
      <vt:lpstr>'ANEXO 3'!Área_de_impresión</vt:lpstr>
      <vt:lpstr>'Componente de Gestion Adicional'!Área_de_impresión</vt:lpstr>
      <vt:lpstr>'INSTRUCTIVO ANEXO 1'!Área_de_impresión</vt:lpstr>
      <vt:lpstr>'INSTRUCTIVO ANEXO 2'!Área_de_impresión</vt:lpstr>
      <vt:lpstr>'OAP-DIROS'!Área_de_impresión</vt:lpstr>
      <vt:lpstr>'OAP-DIROS (23-9)'!Área_de_impresión</vt:lpstr>
    </vt:vector>
  </TitlesOfParts>
  <Manager>Departamento Administrativo de la Función Publica</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Anexo_2_Valoracion de competencias</dc:title>
  <dc:subject>GEstión pública</dc:subject>
  <dc:creator>Julian Rubio Rincon</dc:creator>
  <cp:keywords>gerentes públicos;Gobierno de Colombia</cp:keywords>
  <dc:description/>
  <cp:lastModifiedBy>Edward Arles Morales Serrano</cp:lastModifiedBy>
  <cp:revision/>
  <dcterms:created xsi:type="dcterms:W3CDTF">2014-03-17T17:12:16Z</dcterms:created>
  <dcterms:modified xsi:type="dcterms:W3CDTF">2023-02-08T13:31:31Z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0x0101002DC560E26332A642A34E7613F87164F3</vt:lpwstr>
  </property>
  <property fmtid="{D5CDD505-2E9C-101B-9397-08002B2CF9AE}" pid="3" name="MediaServiceImageTags">
    <vt:lpwstr/>
  </property>
</Properties>
</file>