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drawings/drawing5.xml" ContentType="application/vnd.openxmlformats-officedocument.drawing+xml"/>
  <Override PartName="/xl/comments8.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autoCompressPictures="0"/>
  <mc:AlternateContent xmlns:mc="http://schemas.openxmlformats.org/markup-compatibility/2006">
    <mc:Choice Requires="x15">
      <x15ac:absPath xmlns:x15ac="http://schemas.microsoft.com/office/spreadsheetml/2010/11/ac" url="C:\Users\emoraless\Documents\"/>
    </mc:Choice>
  </mc:AlternateContent>
  <xr:revisionPtr revIDLastSave="0" documentId="13_ncr:1_{224B25D3-F80B-490E-92ED-AACA58CAADF4}" xr6:coauthVersionLast="47" xr6:coauthVersionMax="47" xr10:uidLastSave="{00000000-0000-0000-0000-000000000000}"/>
  <bookViews>
    <workbookView xWindow="-120" yWindow="-120" windowWidth="24240" windowHeight="13140" tabRatio="712" firstSheet="11" activeTab="11" xr2:uid="{00000000-000D-0000-FFFF-FFFF00000000}"/>
  </bookViews>
  <sheets>
    <sheet name="Concertacion " sheetId="1" state="hidden" r:id="rId1"/>
    <sheet name="INSTRUCTIVO ANEXO 1" sheetId="26" state="hidden" r:id="rId2"/>
    <sheet name="INSTRUCTIVO ANEXO 2" sheetId="22" state="hidden"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Instructivo" sheetId="3" state="hidden" r:id="rId9"/>
    <sheet name="OAP-OAC" sheetId="27" state="hidden" r:id="rId10"/>
    <sheet name="ANEXO 1" sheetId="25" state="hidden" r:id="rId11"/>
    <sheet name="ANEXO 2" sheetId="23" r:id="rId12"/>
    <sheet name="ANEXO 3" sheetId="24" r:id="rId13"/>
  </sheets>
  <definedNames>
    <definedName name="_xlnm.Print_Area" localSheetId="10">'ANEXO 1'!$A$1:$R$27</definedName>
    <definedName name="_xlnm.Print_Area" localSheetId="11">'ANEXO 2'!$A$1:$K$65</definedName>
    <definedName name="_xlnm.Print_Area" localSheetId="12">'ANEXO 3'!$A$2:$I$36</definedName>
    <definedName name="_xlnm.Print_Area" localSheetId="7">'Componente de Gestion Adicional'!$A$1:$O$20</definedName>
    <definedName name="_xlnm.Print_Area" localSheetId="1">'INSTRUCTIVO ANEXO 1'!$A$1:$J$41</definedName>
    <definedName name="_xlnm.Print_Area" localSheetId="2">'INSTRUCTIVO ANEXO 2'!$A$1:$J$28</definedName>
    <definedName name="_xlnm.Print_Area" localSheetId="9">'OAP-OAC'!$A$1:$T$27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5" l="1"/>
  <c r="M21" i="27"/>
  <c r="M20" i="27"/>
  <c r="M19" i="27"/>
  <c r="M16" i="27"/>
  <c r="M15" i="27"/>
  <c r="M14" i="27"/>
  <c r="M13" i="27"/>
  <c r="M12" i="27"/>
  <c r="M11" i="27"/>
  <c r="M10" i="27"/>
  <c r="M9" i="27"/>
  <c r="M8" i="27"/>
  <c r="D25" i="25"/>
  <c r="E34" i="23"/>
  <c r="F34" i="23"/>
  <c r="G34" i="23"/>
  <c r="L25" i="25" l="1"/>
  <c r="H64" i="23" s="1"/>
  <c r="F28" i="24" s="1"/>
  <c r="J64" i="23"/>
  <c r="C28" i="24" s="1"/>
  <c r="S1" i="27"/>
  <c r="O1" i="27"/>
  <c r="Q1" i="27" s="1"/>
  <c r="T1" i="27" s="1"/>
  <c r="M1" i="27" l="1"/>
  <c r="K19" i="27"/>
  <c r="I21" i="25"/>
  <c r="I20" i="25"/>
  <c r="I19" i="25"/>
  <c r="I16" i="25"/>
  <c r="I15" i="25"/>
  <c r="I14" i="25"/>
  <c r="I13" i="25"/>
  <c r="I12" i="25"/>
  <c r="I11" i="25"/>
  <c r="I10" i="25"/>
  <c r="I9" i="25"/>
  <c r="I8" i="25"/>
  <c r="K14" i="27"/>
  <c r="K11" i="27"/>
  <c r="K8" i="27"/>
  <c r="K8" i="25" s="1"/>
  <c r="H17" i="27"/>
  <c r="H22" i="27" s="1"/>
  <c r="O14" i="27" l="1"/>
  <c r="N14" i="25" s="1"/>
  <c r="O11" i="27"/>
  <c r="N11" i="25" s="1"/>
  <c r="O19" i="27"/>
  <c r="P19" i="27" s="1"/>
  <c r="O19" i="25" s="1"/>
  <c r="K11" i="25"/>
  <c r="K14" i="25"/>
  <c r="K17" i="27"/>
  <c r="D65" i="23"/>
  <c r="E34" i="24" s="1"/>
  <c r="D64" i="23"/>
  <c r="O8" i="27" l="1"/>
  <c r="O17" i="27" s="1"/>
  <c r="P11" i="27"/>
  <c r="Q11" i="27" s="1"/>
  <c r="P14" i="27"/>
  <c r="Q14" i="27" s="1"/>
  <c r="Q19" i="27"/>
  <c r="P19" i="25" s="1"/>
  <c r="E20" i="24" s="1"/>
  <c r="N19" i="25"/>
  <c r="K19" i="25"/>
  <c r="K17" i="25"/>
  <c r="K22" i="27"/>
  <c r="K22" i="25" s="1"/>
  <c r="D8" i="24"/>
  <c r="E33" i="24"/>
  <c r="N17" i="25" l="1"/>
  <c r="O22" i="27"/>
  <c r="N8" i="25"/>
  <c r="O8" i="25" s="1"/>
  <c r="P8" i="27"/>
  <c r="Q8" i="27" s="1"/>
  <c r="Q17" i="27" s="1"/>
  <c r="Q22" i="27" s="1"/>
  <c r="N22" i="25"/>
  <c r="O11" i="25"/>
  <c r="P11" i="25" s="1"/>
  <c r="H17" i="25" l="1"/>
  <c r="H22" i="25" s="1"/>
  <c r="O14" i="25"/>
  <c r="P14" i="25" s="1"/>
  <c r="P8" i="25"/>
  <c r="P17" i="25" l="1"/>
  <c r="D13" i="24" s="1"/>
  <c r="E13" i="24" s="1"/>
  <c r="P22" i="25" l="1"/>
  <c r="G54" i="23"/>
  <c r="F54" i="23"/>
  <c r="E54" i="23"/>
  <c r="G48" i="23"/>
  <c r="F48" i="23"/>
  <c r="E48" i="23"/>
  <c r="G41" i="23"/>
  <c r="F41" i="23"/>
  <c r="E41" i="23"/>
  <c r="I28" i="23"/>
  <c r="G21" i="23"/>
  <c r="F21" i="23"/>
  <c r="E21" i="23"/>
  <c r="E27" i="23"/>
  <c r="F27" i="23"/>
  <c r="G27" i="23"/>
  <c r="E59" i="23"/>
  <c r="F59" i="23"/>
  <c r="G59" i="23"/>
  <c r="I16" i="9"/>
  <c r="H13" i="9"/>
  <c r="K13" i="9"/>
  <c r="K10" i="9"/>
  <c r="K16" i="9" s="1"/>
  <c r="H10" i="9"/>
  <c r="H7" i="9"/>
  <c r="H16" i="9" s="1"/>
  <c r="L7" i="9"/>
  <c r="M13" i="9"/>
  <c r="M7" i="9"/>
  <c r="M10" i="9"/>
  <c r="J16" i="9"/>
  <c r="B16" i="9"/>
  <c r="H27" i="5"/>
  <c r="M24" i="7"/>
  <c r="M21" i="7"/>
  <c r="M18" i="7"/>
  <c r="K24" i="7"/>
  <c r="K21" i="7"/>
  <c r="K27" i="7" s="1"/>
  <c r="M24" i="6"/>
  <c r="J24" i="6"/>
  <c r="J24" i="7" s="1"/>
  <c r="J21" i="6"/>
  <c r="J21" i="7" s="1"/>
  <c r="J18" i="6"/>
  <c r="J18" i="7" s="1"/>
  <c r="M18" i="6"/>
  <c r="I18" i="5"/>
  <c r="I18" i="6" s="1"/>
  <c r="H18" i="6"/>
  <c r="M24" i="5"/>
  <c r="M21" i="5"/>
  <c r="M18" i="5"/>
  <c r="I24" i="5"/>
  <c r="L24" i="5" s="1"/>
  <c r="I24" i="7"/>
  <c r="H24" i="7"/>
  <c r="I21" i="5"/>
  <c r="I21" i="7" s="1"/>
  <c r="H21" i="6"/>
  <c r="B27" i="7"/>
  <c r="H21" i="7"/>
  <c r="H18" i="7"/>
  <c r="D7" i="7"/>
  <c r="D6" i="7"/>
  <c r="D5" i="7"/>
  <c r="D4" i="7"/>
  <c r="B27" i="6"/>
  <c r="H24" i="6"/>
  <c r="H27" i="6" s="1"/>
  <c r="D7" i="6"/>
  <c r="D6" i="6"/>
  <c r="D5" i="6"/>
  <c r="D4" i="6"/>
  <c r="B27" i="5"/>
  <c r="D7" i="5"/>
  <c r="D6" i="5"/>
  <c r="D5" i="5"/>
  <c r="D4" i="5"/>
  <c r="B26" i="1"/>
  <c r="I21" i="6"/>
  <c r="L21" i="6" s="1"/>
  <c r="M21" i="6" s="1"/>
  <c r="L21" i="5"/>
  <c r="H27" i="7" l="1"/>
  <c r="L10" i="9"/>
  <c r="M27" i="5"/>
  <c r="M27" i="7"/>
  <c r="I14" i="23"/>
  <c r="I22" i="23"/>
  <c r="F60" i="23"/>
  <c r="I49" i="23"/>
  <c r="L21" i="7"/>
  <c r="L24" i="7"/>
  <c r="J27" i="7"/>
  <c r="M16" i="9"/>
  <c r="J27" i="6"/>
  <c r="L13" i="9"/>
  <c r="L16" i="9" s="1"/>
  <c r="I55" i="23"/>
  <c r="E60" i="23"/>
  <c r="I35" i="23"/>
  <c r="I42" i="23"/>
  <c r="L18" i="6"/>
  <c r="M27" i="6"/>
  <c r="I27" i="5"/>
  <c r="I18" i="7"/>
  <c r="G60" i="23"/>
  <c r="L18" i="5"/>
  <c r="L27" i="5" s="1"/>
  <c r="I24" i="6"/>
  <c r="L24" i="6" s="1"/>
  <c r="I62" i="23" l="1"/>
  <c r="D15" i="24" s="1"/>
  <c r="E15" i="24" s="1"/>
  <c r="E18" i="24" s="1"/>
  <c r="E23" i="24" s="1"/>
  <c r="L18" i="7"/>
  <c r="L27" i="7" s="1"/>
  <c r="I27" i="7"/>
  <c r="L27" i="6"/>
  <c r="I27" i="6"/>
  <c r="J62"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3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4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5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7" authorId="0" shapeId="0" xr:uid="{00000000-0006-0000-06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s>
  <commentList>
    <comment ref="B4" authorId="0" shapeId="0" xr:uid="{00000000-0006-0000-0700-000001000000}">
      <text>
        <r>
          <rPr>
            <sz val="9"/>
            <color indexed="81"/>
            <rFont val="Tahoma"/>
            <family val="2"/>
          </rPr>
          <t>Adicione otros aportes concertados con el Gerente Público, que se susciten en relación a la naturaleza de su entidad.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Edward M</author>
    <author>Leandry Luz Vargas Alvarez</author>
    <author>ana karina marin quiros marin quiros</author>
    <author>Ligia del Pilar Agudelo</author>
    <author>Cristian Camilo Angulo Escobar</author>
  </authors>
  <commentList>
    <comment ref="M1" authorId="0" shapeId="0" xr:uid="{00000000-0006-0000-0900-000001000000}">
      <text>
        <r>
          <rPr>
            <b/>
            <sz val="9"/>
            <color indexed="81"/>
            <rFont val="Tahoma"/>
            <family val="2"/>
          </rPr>
          <t>Indice acumulador gradual de los ciclos de evaluación durante el semestre II</t>
        </r>
      </text>
    </comment>
    <comment ref="N1" authorId="0" shapeId="0" xr:uid="{00000000-0006-0000-0900-000002000000}">
      <text>
        <r>
          <rPr>
            <b/>
            <sz val="9"/>
            <color indexed="81"/>
            <rFont val="Tahoma"/>
            <family val="2"/>
          </rPr>
          <t>Indice total para calcular el cierre de la evaluación</t>
        </r>
      </text>
    </comment>
    <comment ref="P1" authorId="0" shapeId="0" xr:uid="{00000000-0006-0000-0900-000003000000}">
      <text>
        <r>
          <rPr>
            <b/>
            <sz val="9"/>
            <color indexed="81"/>
            <rFont val="Tahoma"/>
            <family val="2"/>
          </rPr>
          <t>Director 1</t>
        </r>
      </text>
    </comment>
    <comment ref="S1" authorId="0" shapeId="0" xr:uid="{00000000-0006-0000-0900-000004000000}">
      <text>
        <r>
          <rPr>
            <b/>
            <sz val="9"/>
            <color indexed="81"/>
            <rFont val="Tahoma"/>
            <family val="2"/>
          </rPr>
          <t>Director 2</t>
        </r>
      </text>
    </comment>
    <comment ref="P5" authorId="1" shapeId="0" xr:uid="{00000000-0006-0000-0900-00000500000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2" shapeId="0" xr:uid="{00000000-0006-0000-0900-00000600000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1" shapeId="0" xr:uid="{00000000-0006-0000-0900-00000700000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1" shapeId="0" xr:uid="{00000000-0006-0000-0900-000008000000}">
      <text>
        <r>
          <rPr>
            <sz val="12"/>
            <color indexed="81"/>
            <rFont val="Tahoma"/>
            <family val="2"/>
          </rPr>
          <t>Representación cuantitativa en número o porcentaje que debe ser verificable objetivamente y mediante el cual se determina el cumplimiento de los compromisos gerenciales.</t>
        </r>
      </text>
    </comment>
    <comment ref="F6" authorId="1" shapeId="0" xr:uid="{00000000-0006-0000-0900-000009000000}">
      <text>
        <r>
          <rPr>
            <sz val="12"/>
            <color indexed="81"/>
            <rFont val="Tahoma"/>
            <family val="2"/>
          </rPr>
          <t>Lapso de ejecución del compromiso concertado en el cual deberán adelantarse las acciones necesarias para su cumplimiento.</t>
        </r>
      </text>
    </comment>
    <comment ref="G6" authorId="2" shapeId="0" xr:uid="{00000000-0006-0000-0900-00000A00000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2" shapeId="0" xr:uid="{00000000-0006-0000-0900-00000B00000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P6" authorId="3" shapeId="0" xr:uid="{00000000-0006-0000-0900-00000C000000}">
      <text>
        <r>
          <rPr>
            <sz val="12"/>
            <color indexed="81"/>
            <rFont val="Tahoma"/>
            <family val="2"/>
          </rPr>
          <t>Resultado final alcanzado, que se obtiene de la sumatoria entre el cumplimiento del primer y segundo semestre de acuerdo con lo concertado.</t>
        </r>
      </text>
    </comment>
    <comment ref="Q6" authorId="1" shapeId="0" xr:uid="{00000000-0006-0000-0900-00000D000000}">
      <text>
        <r>
          <rPr>
            <sz val="12"/>
            <color indexed="81"/>
            <rFont val="Tahoma"/>
            <family val="2"/>
          </rPr>
          <t>Porcentaje de cumplimiento de los compromisos gerenciales del año de acuerdo con el peso ponderado que se asignó al compromiso institucional.</t>
        </r>
      </text>
    </comment>
    <comment ref="R6" authorId="1" shapeId="0" xr:uid="{00000000-0006-0000-0900-00000E000000}">
      <text>
        <r>
          <rPr>
            <sz val="12"/>
            <color indexed="81"/>
            <rFont val="Tahoma"/>
            <family val="2"/>
          </rPr>
          <t xml:space="preserve">Soportes que acompañan la ejecución de los compromisos gerenciales y que pueden encontrarse de forma física y/o virtual. </t>
        </r>
      </text>
    </comment>
    <comment ref="J7" authorId="4" shapeId="0" xr:uid="{00000000-0006-0000-0900-00000F000000}">
      <text>
        <r>
          <rPr>
            <sz val="12"/>
            <color indexed="81"/>
            <rFont val="Tahoma"/>
            <family val="2"/>
          </rPr>
          <t>Porcentaje programado de cumplimiento de cada compromiso gerencial para este periodo.</t>
        </r>
      </text>
    </comment>
    <comment ref="K7" authorId="2" shapeId="0" xr:uid="{00000000-0006-0000-0900-00001000000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7" authorId="2" shapeId="0" xr:uid="{00000000-0006-0000-0900-000011000000}">
      <text>
        <r>
          <rPr>
            <sz val="12"/>
            <color indexed="81"/>
            <rFont val="Tahoma"/>
            <family val="2"/>
          </rPr>
          <t>Se registran los aspectos de mejora para el cumplimiento de los compromisos concertados que se encuentren retrasados conforme a lo programado</t>
        </r>
      </text>
    </comment>
    <comment ref="N7" authorId="4" shapeId="0" xr:uid="{00000000-0006-0000-0900-000012000000}">
      <text>
        <r>
          <rPr>
            <sz val="12"/>
            <color indexed="81"/>
            <rFont val="Tahoma"/>
            <family val="2"/>
          </rPr>
          <t>Porcentaje programado de cumplimiento de cada compromiso gerencial durante este periodo.</t>
        </r>
      </text>
    </comment>
    <comment ref="O7" authorId="2" shapeId="0" xr:uid="{00000000-0006-0000-0900-00001300000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R7" authorId="1" shapeId="0" xr:uid="{BD361003-4E05-4006-9E25-9555B0BD7091}">
      <text>
        <r>
          <rPr>
            <sz val="12"/>
            <color indexed="81"/>
            <rFont val="Tahoma"/>
            <family val="2"/>
          </rPr>
          <t>Breve descripción del producto o actividad indicada como evidencia.</t>
        </r>
      </text>
    </comment>
    <comment ref="S7" authorId="1" shapeId="0" xr:uid="{65BB3568-271A-4531-A2A8-0917E747C033}">
      <text>
        <r>
          <rPr>
            <sz val="12"/>
            <color indexed="81"/>
            <rFont val="Tahoma"/>
            <family val="2"/>
          </rPr>
          <t>Ubicación de la misma ya sea en medios físicos o electrónicos.</t>
        </r>
      </text>
    </comment>
    <comment ref="T7" authorId="1" shapeId="0" xr:uid="{AB0EF220-7495-446B-AC56-1CB893B2170D}">
      <text>
        <r>
          <rPr>
            <sz val="12"/>
            <color indexed="81"/>
            <rFont val="Tahoma"/>
            <family val="2"/>
          </rPr>
          <t>Ubicación de la misma ya sea en medios físicos o electrónicos.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ana karina marin quiros marin quiros</author>
    <author>Ligia del Pilar Agudelo</author>
    <author>Cristian Camilo Angulo Escobar</author>
  </authors>
  <commentList>
    <comment ref="O5" authorId="0" shapeId="0" xr:uid="{00000000-0006-0000-0A00-00000100000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1" shapeId="0" xr:uid="{00000000-0006-0000-0A00-00000200000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0" shapeId="0" xr:uid="{00000000-0006-0000-0A00-00000300000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0" shapeId="0" xr:uid="{00000000-0006-0000-0A00-000004000000}">
      <text>
        <r>
          <rPr>
            <sz val="12"/>
            <color indexed="81"/>
            <rFont val="Tahoma"/>
            <family val="2"/>
          </rPr>
          <t>Representación cuantitativa en número o porcentaje que debe ser verificable objetivamente y mediante el cual se determina el cumplimiento de los compromisos gerenciales.</t>
        </r>
      </text>
    </comment>
    <comment ref="F6" authorId="0" shapeId="0" xr:uid="{00000000-0006-0000-0A00-000005000000}">
      <text>
        <r>
          <rPr>
            <sz val="12"/>
            <color indexed="81"/>
            <rFont val="Tahoma"/>
            <family val="2"/>
          </rPr>
          <t>Lapso de ejecución del compromiso concertado en el cual deberán adelantarse las acciones necesarias para su cumplimiento.</t>
        </r>
      </text>
    </comment>
    <comment ref="G6" authorId="1" shapeId="0" xr:uid="{00000000-0006-0000-0A00-00000600000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1" shapeId="0" xr:uid="{00000000-0006-0000-0A00-00000700000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6" authorId="2" shapeId="0" xr:uid="{00000000-0006-0000-0A00-000008000000}">
      <text>
        <r>
          <rPr>
            <sz val="12"/>
            <color indexed="81"/>
            <rFont val="Tahoma"/>
            <family val="2"/>
          </rPr>
          <t>Resultado final alcanzado, que se obtiene de la sumatoria entre el cumplimiento del primer y segundo semestre de acuerdo con lo concertado.</t>
        </r>
      </text>
    </comment>
    <comment ref="P6" authorId="0" shapeId="0" xr:uid="{00000000-0006-0000-0A00-000009000000}">
      <text>
        <r>
          <rPr>
            <sz val="12"/>
            <color indexed="81"/>
            <rFont val="Tahoma"/>
            <family val="2"/>
          </rPr>
          <t>Porcentaje de cumplimiento de los compromisos gerenciales del año de acuerdo con el peso ponderado que se asignó al compromiso institucional.</t>
        </r>
      </text>
    </comment>
    <comment ref="Q6" authorId="0" shapeId="0" xr:uid="{00000000-0006-0000-0A00-00000A000000}">
      <text>
        <r>
          <rPr>
            <sz val="12"/>
            <color indexed="81"/>
            <rFont val="Tahoma"/>
            <family val="2"/>
          </rPr>
          <t xml:space="preserve">Soportes que acompañan la ejecución de los compromisos gerenciales y que pueden encontrarse de forma física y/o virtual. </t>
        </r>
      </text>
    </comment>
    <comment ref="J7" authorId="3" shapeId="0" xr:uid="{00000000-0006-0000-0A00-00000B000000}">
      <text>
        <r>
          <rPr>
            <sz val="12"/>
            <color indexed="81"/>
            <rFont val="Tahoma"/>
            <family val="2"/>
          </rPr>
          <t>Porcentaje programado de cumplimiento de cada compromiso gerencial para este periodo.</t>
        </r>
      </text>
    </comment>
    <comment ref="K7" authorId="1" shapeId="0" xr:uid="{00000000-0006-0000-0A00-00000C00000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7" authorId="1" shapeId="0" xr:uid="{00000000-0006-0000-0A00-00000D000000}">
      <text>
        <r>
          <rPr>
            <sz val="12"/>
            <color indexed="81"/>
            <rFont val="Tahoma"/>
            <family val="2"/>
          </rPr>
          <t>Se registran los aspectos de mejora para el cumplimiento de los compromisos concertados que se encuentren retrasados conforme a lo programado</t>
        </r>
      </text>
    </comment>
    <comment ref="M7" authorId="3" shapeId="0" xr:uid="{00000000-0006-0000-0A00-00000E000000}">
      <text>
        <r>
          <rPr>
            <sz val="12"/>
            <color indexed="81"/>
            <rFont val="Tahoma"/>
            <family val="2"/>
          </rPr>
          <t>Porcentaje programado de cumplimiento de cada compromiso gerencial durante este periodo.</t>
        </r>
      </text>
    </comment>
    <comment ref="N7" authorId="1" shapeId="0" xr:uid="{00000000-0006-0000-0A00-00000F00000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7" authorId="0" shapeId="0" xr:uid="{00000000-0006-0000-0A00-000010000000}">
      <text>
        <r>
          <rPr>
            <sz val="12"/>
            <color indexed="81"/>
            <rFont val="Tahoma"/>
            <family val="2"/>
          </rPr>
          <t>Breve descripción del producto o actividad indicada como evidencia.</t>
        </r>
      </text>
    </comment>
    <comment ref="R7" authorId="0" shapeId="0" xr:uid="{00000000-0006-0000-0A00-000011000000}">
      <text>
        <r>
          <rPr>
            <sz val="12"/>
            <color indexed="81"/>
            <rFont val="Tahoma"/>
            <family val="2"/>
          </rPr>
          <t>Ubicación de la misma ya sea en medios físicos o electrónicos.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 karina marin quiros marin quiros</author>
    <author>Ligia del Pilar Agudelo</author>
  </authors>
  <commentList>
    <comment ref="B2" authorId="0" shapeId="0" xr:uid="{00000000-0006-0000-0B00-000001000000}">
      <text>
        <r>
          <rPr>
            <b/>
            <sz val="9"/>
            <color indexed="81"/>
            <rFont val="Tahoma"/>
            <family val="2"/>
          </rPr>
          <t>Se deben elegir 5 competencias para ser evaluadas</t>
        </r>
        <r>
          <rPr>
            <sz val="9"/>
            <color indexed="81"/>
            <rFont val="Tahoma"/>
            <family val="2"/>
          </rPr>
          <t xml:space="preserve">
</t>
        </r>
      </text>
    </comment>
    <comment ref="I62" authorId="1" shapeId="0" xr:uid="{00000000-0006-0000-0B00-000002000000}">
      <text>
        <r>
          <rPr>
            <sz val="9"/>
            <color indexed="81"/>
            <rFont val="Tahoma"/>
            <family val="2"/>
          </rPr>
          <t xml:space="preserve">Sumatoria simple de la evaluación (previa conversión según pesos asignados por evaluador) dividido por el numero de competencias evaluadas
</t>
        </r>
      </text>
    </comment>
    <comment ref="J62" authorId="1" shapeId="0" xr:uid="{00000000-0006-0000-0B00-000003000000}">
      <text>
        <r>
          <rPr>
            <b/>
            <sz val="9"/>
            <color indexed="81"/>
            <rFont val="Tahoma"/>
            <family val="2"/>
          </rPr>
          <t>Resultado porcentual de las competencias que pesan el 20% de la evaluación individual</t>
        </r>
      </text>
    </comment>
  </commentList>
</comments>
</file>

<file path=xl/sharedStrings.xml><?xml version="1.0" encoding="utf-8"?>
<sst xmlns="http://schemas.openxmlformats.org/spreadsheetml/2006/main" count="678" uniqueCount="327">
  <si>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</si>
  <si>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</si>
  <si>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</si>
  <si>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</si>
  <si>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</si>
  <si>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</si>
  <si>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</si>
  <si>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</si>
  <si>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</si>
  <si>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</si>
  <si>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</si>
  <si>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</si>
  <si>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</si>
  <si>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</si>
  <si>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</si>
  <si>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</si>
  <si>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</si>
  <si>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</si>
  <si>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</si>
  <si>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</si>
  <si>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</si>
  <si>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</si>
  <si>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</si>
  <si>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</si>
  <si>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</si>
  <si>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</si>
  <si>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</si>
  <si>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</si>
  <si>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</si>
  <si>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</si>
  <si>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</si>
  <si>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</si>
  <si>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</si>
  <si>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</si>
  <si>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</si>
  <si>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</si>
  <si>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</si>
  <si>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</si>
  <si>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</si>
  <si>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</si>
  <si>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</si>
  <si>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</si>
  <si>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</si>
  <si>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</si>
  <si>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</si>
  <si>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</si>
  <si>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</si>
  <si>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</si>
  <si>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</si>
  <si>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</si>
  <si>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</si>
  <si>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Instructivo de diligenciamiento</t>
  </si>
  <si>
    <t>ANEXO 1</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</si>
  <si>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</si>
  <si>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</si>
  <si>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</si>
  <si>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</si>
  <si>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Indicador</t>
  </si>
  <si>
    <t>Es la representación cuantitativa en número o porcentaje que debe ser verificable objetivamente y mediante el cual se determina el cumplimiento de los compromisos gerenciales.</t>
  </si>
  <si>
    <t>Fecha inicio – fin</t>
  </si>
  <si>
    <t>Corresponde al lapso de ejecución del compromiso concertado en el cual deberán adelantarse las acciones necesarias para el cumplimiento del mismo.</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</si>
  <si>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</si>
  <si>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</si>
  <si>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</si>
  <si>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</si>
  <si>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</si>
  <si>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</si>
  <si>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</si>
  <si>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</si>
  <si>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</si>
  <si>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</si>
  <si>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</si>
  <si>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</si>
  <si>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</si>
  <si>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</si>
  <si>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</si>
  <si>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</si>
  <si>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</si>
  <si>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</si>
  <si>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</si>
  <si>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</si>
  <si>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</si>
  <si>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</si>
  <si>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Criterio de valoración</t>
  </si>
  <si>
    <t>Puntaje</t>
  </si>
  <si>
    <t xml:space="preserve">Es consistente en su comportamiento, da ejemplo e influye en otros,  es un referente en su organización  y trasciende su entorno de gestión. </t>
  </si>
  <si>
    <t>Es consistente en su comportamiento y se destaca entre sus pares y en los entonos donde se desenvuelve.  Puede afianzar.</t>
  </si>
  <si>
    <t>Su comportamiento se evidencia de manera regular en los entornos en los que se desenvuelve. Puede mejorar.</t>
  </si>
  <si>
    <t xml:space="preserve">No es consistente en su comportamiento, requiere de acompañamiento. Puede mejorar.   </t>
  </si>
  <si>
    <t>Su comportamiento no se manifiesta, requiere de retroalimentación directa y acompañamiento. Puede mejorar.</t>
  </si>
  <si>
    <t>Esta valoración contempla la percepción que el superior jerárquico, el par y los subalternos tienen sobre las competencias comunes y directivas del Gerente Público.</t>
  </si>
  <si>
    <t>Competencias y conductas asociadas</t>
  </si>
  <si>
    <t>Son las establecidas en el Decreto 815 de 2018 que modifica el artículo 2.2.4.7 del Decreto 1083 de 2015.</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</si>
  <si>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</si>
  <si>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</si>
  <si>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</si>
  <si>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a quienes se le dará la opción de dar o no a conocer su identidad.)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</si>
  <si>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</si>
  <si>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</si>
  <si>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</si>
  <si>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</si>
  <si>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</si>
  <si>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</si>
  <si>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</si>
  <si>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</si>
  <si>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</si>
  <si>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</si>
  <si>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</si>
  <si>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</si>
  <si>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</si>
  <si>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</si>
  <si>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</si>
  <si>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</si>
  <si>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</si>
  <si>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</si>
  <si>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</si>
  <si>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</si>
  <si>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</si>
  <si>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</si>
  <si>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</si>
  <si>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Ubicación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</si>
  <si>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</si>
  <si>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</si>
  <si>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</si>
  <si>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</si>
  <si>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</si>
  <si>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</si>
  <si>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</si>
  <si>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</si>
  <si>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</si>
  <si>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</si>
  <si>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</si>
  <si>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</si>
  <si>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</si>
  <si>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</si>
  <si>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</si>
  <si>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</si>
  <si>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</si>
  <si>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</si>
  <si>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</si>
  <si>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</si>
  <si>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</si>
  <si>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</si>
  <si>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</si>
  <si>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</si>
  <si>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</si>
  <si>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</si>
  <si>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</si>
  <si>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</si>
  <si>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</si>
  <si>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</si>
  <si>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</si>
  <si>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</si>
  <si>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</si>
  <si>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</si>
  <si>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</si>
  <si>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</si>
  <si>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</si>
  <si>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</si>
  <si>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</si>
  <si>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</si>
  <si>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</si>
  <si>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</si>
  <si>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</si>
  <si>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</si>
  <si>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</si>
  <si>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</si>
  <si>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</si>
  <si>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</si>
  <si>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</si>
  <si>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</si>
  <si>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</si>
  <si>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</si>
  <si>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</si>
  <si>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</si>
  <si>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</si>
  <si>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</si>
  <si>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</si>
  <si>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</si>
  <si>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</si>
  <si>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</si>
  <si>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</si>
  <si>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</si>
  <si>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</si>
  <si>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</si>
  <si>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</si>
  <si>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</si>
  <si>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Concertado</t>
  </si>
  <si>
    <t xml:space="preserve">Logro Semestre I
</t>
  </si>
  <si>
    <t>% cumplimiento programado a 1er semestre</t>
  </si>
  <si>
    <t>% cumplimiento de Indicador 1er Semestre</t>
  </si>
  <si>
    <t>Observaciones del avance y oportunidad de mejora</t>
  </si>
  <si>
    <t>Logro Semestre
II</t>
  </si>
  <si>
    <t>% cumplimiento programado a 2° semestre</t>
  </si>
  <si>
    <t>% Cumplimiento de indicador 2° Semestre</t>
  </si>
  <si>
    <t xml:space="preserve">Descripción </t>
  </si>
  <si>
    <t>3- Fortalecer la gestión del conocimiento, capacidades y competencias de los servidores públicos de la institución.</t>
  </si>
  <si>
    <t>Fortalecer la prestación de servicio a nivel nacional</t>
  </si>
  <si>
    <t>01/01/2022                                                                                                                                                                                                                                                                                                                                                                                                                           31/12/2022</t>
  </si>
  <si>
    <t xml:space="preserve">Fortalecer los conocimientos de los funcionarios de los GTT´s y PAPF's del Invimal en temas  asociados a los trámites y servicios institucionales disponibles para los usuarios, emprendedores y futuros importadores y exportadores.    </t>
  </si>
  <si>
    <t>Fortalecer la Cultura del Servicio Institucional de los funcionarios del Invima a nivel nacional, con el fin de mejorar la prestación del servicio en los diferentes canales de atención.</t>
  </si>
  <si>
    <t>Fortalecer los conocimientos de los funcionarios del Invima a nivel nacional en temas asociados a Registros, permisos y notificaciones sanitarias para productos de consumo humano,  el mejoramiento de las vias de acceso para la radicación de las solicitudes, las herramientas disponibles en la Oficina de Atención al Ciudadano a través de la Oficina Virtual y las nuevas estrategias de atención y orientación a usuarios.</t>
  </si>
  <si>
    <t>4- Contribuir a una Colombia legal y transparente mediante la implementación de acciones que mitiguen los efectos de la ilegalidad y la corrupción</t>
  </si>
  <si>
    <r>
      <t>Fortalecer la cultura de los ciudadanos mediante</t>
    </r>
    <r>
      <rPr>
        <sz val="16"/>
        <rFont val="Arial"/>
        <family val="2"/>
      </rPr>
      <t xml:space="preserve"> dos (2) actividades</t>
    </r>
    <r>
      <rPr>
        <sz val="16"/>
        <color theme="1"/>
        <rFont val="Arial"/>
        <family val="2"/>
      </rPr>
      <t xml:space="preserve"> de Educacion Sanitaria a grupos de interés para proteger y promover la salud de los consumidores. fomentar la fabricación legal de productos de consumo humano y prevenir la ilegalidad.</t>
    </r>
  </si>
  <si>
    <t xml:space="preserve">Realizar dos (2) actividades de Educación Sanitaria a estudiantes y población joven, para sensibilizarlos sobre la importancia del consumo seguro de productos para el ser humano, los aspectos a tener en cuenta para la validación de su legalidad y los canales disponibles para la denuncia de irregularidades en los mismos. </t>
  </si>
  <si>
    <t>Realizar una actividad de Educación Sanitaria mediante conferencia a grupos de interés, para  socialización y sensibilización sobre la misionalidad del Invima, productos competencia del Instituto, las pautas para la valoracion en la inocuidad de los mismos, dando a conocer los criterios de legalidad, promover el consumo seguro y las vías de acceso para reportar productos que no cumplan con la normatividad.</t>
  </si>
  <si>
    <t>Realizar la medición del efecto logrado en las estrategias y actividades de educación sanitaria, que permita establecer el nivel de satisfacción, el cumplimiento de las expectativas de los participantes y el impacto.</t>
  </si>
  <si>
    <t xml:space="preserve">2.- Prestar servicios con estándares de calidad para afianzar la confianza de la población </t>
  </si>
  <si>
    <t xml:space="preserve"> Optimizar el valor para los usuarios mediante la disponibilidad de las capacidades digitales para mejorar la eficiencia en la radicación de trámites .</t>
  </si>
  <si>
    <t xml:space="preserve">Dar continuidad a las actividades de fortalecimiento de los mecanismos de atención virtual a usuarios a nivel nacional, por medio de sesiones de acompañamiento técnico a emprendedores, para brindar información asociada a los trámites, requisitos, diligenciamiento de los formularios y radicación de las solicitudes. </t>
  </si>
  <si>
    <t>Automatización de formatos para optimizar el proceso de radicación en algunos trámites.</t>
  </si>
  <si>
    <t>Ajuste de los formatos y demás documentos de apoyo, necesarios parta la radicación de las diferentes solicitudes.</t>
  </si>
  <si>
    <t xml:space="preserve">Concertacion para el desempeño sobresaliente (5% adicional. Describir los compromisos gerenciales adicionales) </t>
  </si>
  <si>
    <t>2- Prestar servicios con estándares de calidad para afianzar la confianza de la población</t>
  </si>
  <si>
    <t>Fortalecer  la prestación del servicio a los ciudadanos, usuarios emprendedores y el acceso por medios virtuales a información relevante y necesaria para optimizar el procedimiento de envío de solicitudes e intenciones de trámite a través de la Oficina Virtual.</t>
  </si>
  <si>
    <t>Dar continuidad al desarrollo del canal informativo y de orientación al usuario denominado "Entorno Orientador" a través de la creación y diseño de material de apoyo y recursos gráficos o piezas informativas, sobre  aspectos generales en temas relacionados con solicitudes de registros sanitarios y sus trámites asociados.</t>
  </si>
  <si>
    <t>técnológica Institucional.</t>
  </si>
  <si>
    <t>Implementación del "Entorno Orientador en la plataforma Institucional.</t>
  </si>
  <si>
    <t>Publicación semestral del material gráfico desarrollado, asociado a solicitudes nuevas de Alimentos.</t>
  </si>
  <si>
    <t xml:space="preserve">FECHA </t>
  </si>
  <si>
    <t xml:space="preserve">Miriam del Carmen San Miguel Cantillo </t>
  </si>
  <si>
    <t>VIGENCIA</t>
  </si>
  <si>
    <t>01/01/2022 - 31/12/2022</t>
  </si>
  <si>
    <t xml:space="preserve">
Firma del Superior Jerárquico </t>
  </si>
  <si>
    <t xml:space="preserve">
Firma del Gerente Público </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</si>
  <si>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</si>
  <si>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</si>
  <si>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</si>
  <si>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</si>
  <si>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</si>
  <si>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</si>
  <si>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</si>
  <si>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</si>
  <si>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</si>
  <si>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</si>
  <si>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</si>
  <si>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</si>
  <si>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</si>
  <si>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</si>
  <si>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Visión estratégica</t>
  </si>
  <si>
    <t>Articula objetivos, recursos y metas de forma tal
que los resultados generen valor</t>
  </si>
  <si>
    <t>Adopta alternativas si el contexto presenta
obstrucciones a la ejecución de la planeación anual,
involucrando al equipo, aliados y superiores para el
logro de los objetivos</t>
  </si>
  <si>
    <t>Vincula a los actores con incidencia potencial en
los resultados del área a su cargo, para articular
acciones o anticipar negociaciones necesarias</t>
  </si>
  <si>
    <t>Monitorea periódicamente los resultados
alcanzados e introduce cambios en la planeación
para alcanzarlos</t>
  </si>
  <si>
    <t>Presenta nuevas estrategias ante aliados y
superiores para contribuir al logro de los objetivos
institucionales</t>
  </si>
  <si>
    <t>Comunica de manera asertiva, clara y
contundente el objetivo o la meta, logrando la
motivación y compromiso de los equipos de trabajo</t>
  </si>
  <si>
    <t>Traduce la visión y logra que cada miembro del equipo se comprometa y aporte, en un entorno participativo y de toma de decisiones.</t>
  </si>
  <si>
    <t>Total Puntaje del valorador</t>
  </si>
  <si>
    <t>Liderazgo efectivo</t>
  </si>
  <si>
    <t>Forma equipos y les delega responsabilidades y tareas en función de las competencias, el potencial y los intereses de los miembros del equipo.</t>
  </si>
  <si>
    <t>Crea compromiso y moviliza a los miembros de su equipo a gestionar, aceptar retos, desafíos y directrices, superando intereses personales para alcanzar las metas.</t>
  </si>
  <si>
    <t>Brinda apoyo y motiva a su equipo en momentos de adversidad, a la vez que comparte las mejores prácticas y desempeños y celebra el éxito con su gente, incidiendo positivamente en la calidad de vida laboral.</t>
  </si>
  <si>
    <t>Propicia, favorece y acompaña las condiciones para generar y mantener un clima laboral positivo en un entorno de inclusión.</t>
  </si>
  <si>
    <t>Fomenta la comunicación clara y concreta en un entorno de respeto</t>
  </si>
  <si>
    <t>Total Puntaje Evaluador</t>
  </si>
  <si>
    <t>Planeación</t>
  </si>
  <si>
    <t>Prevé situaciones y escenarios futuros</t>
  </si>
  <si>
    <t>Establece los planes de acción necesarios para el desarrollo de los objetivos estratégicos, teniendo en cuenta actividades, responsables, plazos y recursos requeridos; promoviendo altos estándares de desempeño</t>
  </si>
  <si>
    <t>Hace seguimiento a la planeación institucional, con base en los indicadores y metas planeadas, verificando que se realicen los ajustes y retroalimentando el proceso.</t>
  </si>
  <si>
    <t>Orienta la planeación institucional con una visión estratégica, que tiene en cuenta las necesidades y expectativas de los usuarios y ciudadanos</t>
  </si>
  <si>
    <t>Optimiza el uso de los recursos.</t>
  </si>
  <si>
    <t>Concreta oportunidades que generan valor a corto, mediano y largo plazo.</t>
  </si>
  <si>
    <t>Toma de
decisiones</t>
  </si>
  <si>
    <t>Elige con oportunidad, entre las alternativas disponibles, los proyectos a realizar, estableciendo responsabilidades precisas con base en las prioridades de la entidad.</t>
  </si>
  <si>
    <t>Toma en cuenta la opinión técnica de los miembros de su equipo al analizar las alternativas existentes para tomar una decisión y desarrollarla.</t>
  </si>
  <si>
    <t>Decide en situaciones de alta complejidad e incertidumbre teniendo en consideración la consecución de logros y objetivos de la entidad.</t>
  </si>
  <si>
    <t>Efectúa los cambios que considera necesarios para solucionar los problemas detectados o atender situaciones particulares y se hace responsable de la decisión tomada.</t>
  </si>
  <si>
    <t>Detecta amenazas y oportunidades frente a posibles decisiones y elige de forma pertinente.</t>
  </si>
  <si>
    <t>Asume los riesgos de las decisiones tomadas</t>
  </si>
  <si>
    <t>Gestión del
desarrollo de las
personas</t>
  </si>
  <si>
    <t>Identifica las competencias de los miembros del equipo, las evalúa y las impulsa activamente para su desarrollo y aplicación a las tareas asignadas.</t>
  </si>
  <si>
    <t>Promueve la formación de equipos con interdependencias positivas y genera espacios de aprendizaje colaborativo, poniendo en común experiencias, hallazgos y problemas.</t>
  </si>
  <si>
    <t>Organiza los entornos de trabajo para fomentar la polivalencia profesional de los miembros del equipo, facilitando la rotación de puestos y de tareas.</t>
  </si>
  <si>
    <t>Asume una función orientadora para promover y afianzar las mejores prácticas y desempeños.</t>
  </si>
  <si>
    <t>Empodera a los miembros del equipo dándoles autonomía y poder de decisión, preservando la equidad interna y generando compromiso en su equipo de trabajo.</t>
  </si>
  <si>
    <t>Se capacita permanentemente y actualiza sus competencias y estrategias directivas</t>
  </si>
  <si>
    <t>Pensamiento
Sistémico</t>
  </si>
  <si>
    <t>Integra varias áreas de conocimiento para interpretar las interacciones del entorno.</t>
  </si>
  <si>
    <t>Comprende y gestiona las interrelaciones entre las causas y los efectos dentro de los diferentes procesos en los que participa.</t>
  </si>
  <si>
    <t>Identifica la dinámica de los sistemas en los que se ve inmerso y sus conexiones para afrontar los retos del entorno.</t>
  </si>
  <si>
    <t>Participa activamente en el equipo considerando su complejidad e interdependencia para impactar en los resultados esperados.</t>
  </si>
  <si>
    <t>Influye positivamente al equipo desde una perspectiva sistémica, generando una dinámica propia que integre diversos enfoques para interpretar el entorno</t>
  </si>
  <si>
    <t>Resolución de
conflictos</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</si>
  <si>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</si>
  <si>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</si>
  <si>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</si>
  <si>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</si>
  <si>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TOTAL</t>
  </si>
  <si>
    <t xml:space="preserve">valoracion  final </t>
  </si>
  <si>
    <t xml:space="preserve">Firma del Gerente Público </t>
  </si>
  <si>
    <t>Firma Superior Jerárquico</t>
  </si>
  <si>
    <t>Anexo 3. Consolidado de evaluación del Acuerdo de Gestión</t>
  </si>
  <si>
    <t xml:space="preserve">Nombre del Gerente Público: </t>
  </si>
  <si>
    <t>Área en la que se desempeña:</t>
  </si>
  <si>
    <t>Oficina de Atención al Ciudadano</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</si>
  <si>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</si>
  <si>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</si>
  <si>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</si>
  <si>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</si>
  <si>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</si>
  <si>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</si>
  <si>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</si>
  <si>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</si>
  <si>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</si>
  <si>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 xml:space="preserve">Firma del Superior Jerárquico </t>
  </si>
  <si>
    <t>Firma del Gerente Publico.</t>
  </si>
  <si>
    <t>FECHA:</t>
  </si>
  <si>
    <t>VIGENCIA:</t>
  </si>
  <si>
    <t>Gestión Interna OAC , soportando que se realiza una (1) conferencia en modalidad presencial sobre los temas de la referencia, dirigida a emprendedores del Archipielago de San Andrés y grupos de interés asistentes al evento "Futurexpo San Andrés" liderado por Procolombia en fecha 16 de junio de 2022</t>
  </si>
  <si>
    <t>Cantidades logradas</t>
  </si>
  <si>
    <r>
      <rPr>
        <sz val="12"/>
        <rFont val="Arial"/>
        <family val="2"/>
      </rPr>
      <t xml:space="preserve">Se realiza la planeación e implementación del Entorno Orientador Invima, con ingreso a través de la Oficina Virtual, disponible en la página web del Invima, con vía de acceso directo en la sección “Información de interés/ Últimos artículos”. </t>
    </r>
    <r>
      <rPr>
        <sz val="14"/>
        <rFont val="Calibri"/>
        <family val="2"/>
        <scheme val="minor"/>
      </rPr>
      <t xml:space="preserve">
</t>
    </r>
    <r>
      <rPr>
        <sz val="13"/>
        <rFont val="Arial"/>
        <family val="2"/>
      </rPr>
      <t xml:space="preserve">https://app.invima.gov.co/oficina_virtual/knowledgebase.php?article=15
</t>
    </r>
    <r>
      <rPr>
        <u/>
        <sz val="13"/>
        <rFont val="Arial"/>
        <family val="2"/>
      </rPr>
      <t>La gestión realizada durante el cuarto trimestre de 2022 es:</t>
    </r>
    <r>
      <rPr>
        <sz val="13"/>
        <rFont val="Arial"/>
        <family val="2"/>
      </rPr>
      <t xml:space="preserve">
Se incluye el entorno orientador en la "Guía para adelantar trámites ante el Invima 2022" Sección: Consulta de publicaciones, enlace:
</t>
    </r>
    <r>
      <rPr>
        <b/>
        <u/>
        <sz val="13"/>
        <rFont val="Arial"/>
        <family val="2"/>
      </rPr>
      <t>https://app.invima.gov.co/ovirtual/knowledgebase.php?article=14</t>
    </r>
    <r>
      <rPr>
        <sz val="13"/>
        <rFont val="Arial"/>
        <family val="2"/>
      </rPr>
      <t xml:space="preserve">
</t>
    </r>
  </si>
  <si>
    <r>
      <t>Acción POA OA1  Se realizan tres (3) entrenamientos asi:                                                                                                                                                                                                                                                                                                              
1-</t>
    </r>
    <r>
      <rPr>
        <b/>
        <sz val="12"/>
        <color rgb="FF000000"/>
        <rFont val="Arial"/>
        <family val="2"/>
      </rPr>
      <t xml:space="preserve"> Dirección de Alimentos y Bebidas (Grupo de Registros Sanitarios)
</t>
    </r>
    <r>
      <rPr>
        <sz val="12"/>
        <color rgb="FF000000"/>
        <rFont val="Arial"/>
        <family val="2"/>
      </rPr>
      <t xml:space="preserve">Tema: Oficina Virtual - Caja de herramientas 
Fecha: 18 de marzo de 2022
Modalidad: Virtual 
2- </t>
    </r>
    <r>
      <rPr>
        <b/>
        <sz val="12"/>
        <color rgb="FF000000"/>
        <rFont val="Arial"/>
        <family val="2"/>
      </rPr>
      <t xml:space="preserve">Dirección de Operaciones Sanitarias - Grupo IVC Tráfico Postal                      </t>
    </r>
    <r>
      <rPr>
        <sz val="12"/>
        <color rgb="FF000000"/>
        <rFont val="Arial"/>
        <family val="2"/>
      </rPr>
      <t xml:space="preserve">                                                                                                                                                                                                                                                                                                      
Tema: Oficina Virtual - Caja de herramientas 
Fecha: 18 de marzo de 2022
Modalidad: Virtual
3-</t>
    </r>
    <r>
      <rPr>
        <b/>
        <sz val="12"/>
        <color rgb="FF000000"/>
        <rFont val="Arial"/>
        <family val="2"/>
      </rPr>
      <t xml:space="preserve"> Oficina de Laboratorios y Control de Calidad - OLCC     </t>
    </r>
    <r>
      <rPr>
        <sz val="12"/>
        <color rgb="FF000000"/>
        <rFont val="Arial"/>
        <family val="2"/>
      </rPr>
      <t xml:space="preserve">                                                                                                                                                                    
Tema: Oficina Virtual - Caja de herramientas 
Fecha: 27 de Mayo de 2022
Modalidad: Virtual
</t>
    </r>
    <r>
      <rPr>
        <u/>
        <sz val="12"/>
        <color rgb="FF000000"/>
        <rFont val="Arial"/>
        <family val="2"/>
      </rPr>
      <t xml:space="preserve"> La gestión realizada durante el periodo del 1 de Julio al 20 de septiembre de 2022 es:
</t>
    </r>
    <r>
      <rPr>
        <sz val="12"/>
        <color rgb="FF000000"/>
        <rFont val="Arial"/>
        <family val="2"/>
      </rPr>
      <t xml:space="preserve">Se realizan un (1) entrenamiento  
1- </t>
    </r>
    <r>
      <rPr>
        <b/>
        <sz val="12"/>
        <color rgb="FF000000"/>
        <rFont val="Arial"/>
        <family val="2"/>
      </rPr>
      <t xml:space="preserve">Oficina de Atención al Ciudadano </t>
    </r>
    <r>
      <rPr>
        <sz val="12"/>
        <color rgb="FF000000"/>
        <rFont val="Arial"/>
        <family val="2"/>
      </rPr>
      <t xml:space="preserve">
Tema: Oficina Virtual - Caja de herramientas, registros sanitarios: Normatividad, requisitos y documentos, Oficina virtual, actividades de orientación virtual, telefónica y presencial a usuarios, recursos y herramientas orientadoras. 
Fecha: 17 de agosto de 2022 
Modalidad: Presencial 
</t>
    </r>
    <r>
      <rPr>
        <u/>
        <sz val="12"/>
        <color rgb="FF000000"/>
        <rFont val="Arial"/>
        <family val="2"/>
      </rPr>
      <t>Para el periodo de septiembre al 31 de diciembre de 2022</t>
    </r>
    <r>
      <rPr>
        <sz val="12"/>
        <color rgb="FF000000"/>
        <rFont val="Arial"/>
        <family val="2"/>
      </rPr>
      <t xml:space="preserve"> ya se ha dado cumplimiento a la meta establecida para la vigencia 2022 de la acción POA OA1  "Realizar 10 actividades de entrenamiento a Funcionarios invima y Grupos territoriales de trabajo"</t>
    </r>
  </si>
  <si>
    <r>
      <t xml:space="preserve">Gestión Interna OAC , soportando que a través de formato de encuesta, se realiza la medición de satisfacción y el impacto logrado en cada una de las actividades:
1- Población estudiantil, La Jagua de Ibirico - Cesar, calificación general 4.83, Porcentaje de impacto 97%
2- Emprendedores y grupos de interés, Archipielago de San Andrés, calificación general 4.55, Porcentaje de impacto 93%
 </t>
    </r>
    <r>
      <rPr>
        <u/>
        <sz val="12"/>
        <color theme="1"/>
        <rFont val="Arial"/>
        <family val="2"/>
      </rPr>
      <t>La gestión realizada durante el periodo del 1 de Julio al 20 de septiembre de 2022 es:</t>
    </r>
    <r>
      <rPr>
        <sz val="12"/>
        <color theme="1"/>
        <rFont val="Arial"/>
        <family val="2"/>
      </rPr>
      <t xml:space="preserve">
1- A través de formato de encuesta, se realiza la medición de satisfacción y el impacto logrado en la conferencia de fortalecimiento a la Educación Sanitaria para los asistentes a la jornada de diálogo y aprendizaje en la Feria Acércate de Riosucio Caldas; obteniendo calificación de 4,9 en el nivel general de satisfacción sobre los conocimientos adquiridos durante la actividad. 
Para el periodo de septiembre al 31 de diciembre de 2022 ya se ha dado cumplimiento a la meta establecida para la vigencia 2022  "Realizar dos (2) actividades de Educación Sanitaria a estudiantes y población joven y una (1) actividad para ciudadanos y grupos de interès"</t>
    </r>
  </si>
  <si>
    <r>
      <t>Acción POA OA2 Se realizan tres (3) entrenamientos:
1-</t>
    </r>
    <r>
      <rPr>
        <b/>
        <sz val="12"/>
        <color rgb="FF000000"/>
        <rFont val="Arial"/>
        <family val="2"/>
      </rPr>
      <t xml:space="preserve"> Dirección de Alimentos y Bebidas</t>
    </r>
    <r>
      <rPr>
        <sz val="12"/>
        <color rgb="FF000000"/>
        <rFont val="Arial"/>
        <family val="2"/>
      </rPr>
      <t xml:space="preserve"> (Grupo de Registros Sanitarios)
Tema: Cultura del servicio, protocolos de atención a usuarios internos y externos
Fecha: 18 de marzo de 2022
Modalidad: Virtual
2- </t>
    </r>
    <r>
      <rPr>
        <b/>
        <sz val="12"/>
        <color rgb="FF000000"/>
        <rFont val="Arial"/>
        <family val="2"/>
      </rPr>
      <t>DIROS Bogotá</t>
    </r>
    <r>
      <rPr>
        <sz val="12"/>
        <color rgb="FF000000"/>
        <rFont val="Arial"/>
        <family val="2"/>
      </rPr>
      <t xml:space="preserve">  - Grupo PAPF
Tema: Herramientas del servicio y atención institucional - Cultura del Servicio
Fecha: 24 de Mayo de 2022
Modalidad: Virtual
3- </t>
    </r>
    <r>
      <rPr>
        <b/>
        <sz val="12"/>
        <color rgb="FF000000"/>
        <rFont val="Arial"/>
        <family val="2"/>
      </rPr>
      <t>Dirección de Medicamentos y Productos Biológicos</t>
    </r>
    <r>
      <rPr>
        <sz val="12"/>
        <color rgb="FF000000"/>
        <rFont val="Arial"/>
        <family val="2"/>
      </rPr>
      <t xml:space="preserve">                                                                                                                                                                
Tema: Herramientas del servicio y atención institucional - Cultura del Servicio
Fecha: 31 de Mayo de 2022
Modalidad: Virtual
 </t>
    </r>
    <r>
      <rPr>
        <u/>
        <sz val="12"/>
        <color rgb="FF000000"/>
        <rFont val="Arial"/>
        <family val="2"/>
      </rPr>
      <t>La gestión realizada durante el periodo del 1 de Julio al 20 de septiembre de 2022 es:</t>
    </r>
    <r>
      <rPr>
        <sz val="12"/>
        <color rgb="FF000000"/>
        <rFont val="Arial"/>
        <family val="2"/>
      </rPr>
      <t xml:space="preserve">
Se realizan dos (2) entrenamientos: 
1- </t>
    </r>
    <r>
      <rPr>
        <b/>
        <sz val="12"/>
        <color rgb="FF000000"/>
        <rFont val="Arial"/>
        <family val="2"/>
      </rPr>
      <t xml:space="preserve">Oficina de Atención al Ciudadano </t>
    </r>
    <r>
      <rPr>
        <sz val="12"/>
        <color rgb="FF000000"/>
        <rFont val="Arial"/>
        <family val="2"/>
      </rPr>
      <t xml:space="preserve">
Tema: Fortalecimiento de las herramientas de atención y servicio al ciudadano 
Fecha: 19 de agosto de 2022 
Modalidad: Virtual 
2-</t>
    </r>
    <r>
      <rPr>
        <b/>
        <sz val="12"/>
        <color rgb="FF000000"/>
        <rFont val="Arial"/>
        <family val="2"/>
      </rPr>
      <t xml:space="preserve"> Gestión Administrativa – Funcionarios de seguridad Sede Chapinero </t>
    </r>
    <r>
      <rPr>
        <sz val="12"/>
        <color rgb="FF000000"/>
        <rFont val="Arial"/>
        <family val="2"/>
      </rPr>
      <t xml:space="preserve">
Tema: Fortalecimiento del servicio y la atención institucional a usuarios – Atención y orientación a usuarios presenciales 
Fecha: 24 de agosto de 2022 
Modalidad: Presencial
</t>
    </r>
    <r>
      <rPr>
        <u/>
        <sz val="12"/>
        <color rgb="FF000000"/>
        <rFont val="Arial"/>
        <family val="2"/>
      </rPr>
      <t xml:space="preserve">La gestión realizada durante el periodo de septiembre al 31 de diciembre de 2022 es:
</t>
    </r>
    <r>
      <rPr>
        <sz val="12"/>
        <color rgb="FF000000"/>
        <rFont val="Arial"/>
        <family val="2"/>
      </rPr>
      <t>Se realizan cinco</t>
    </r>
    <r>
      <rPr>
        <sz val="12"/>
        <color rgb="FFFF0000"/>
        <rFont val="Arial"/>
        <family val="2"/>
      </rPr>
      <t xml:space="preserve"> (5)</t>
    </r>
    <r>
      <rPr>
        <sz val="12"/>
        <color rgb="FF000000"/>
        <rFont val="Arial"/>
        <family val="2"/>
      </rPr>
      <t xml:space="preserve"> actividades de sensibilización:</t>
    </r>
    <r>
      <rPr>
        <u/>
        <sz val="12"/>
        <color rgb="FF000000"/>
        <rFont val="Arial"/>
        <family val="2"/>
      </rPr>
      <t xml:space="preserve">
1- </t>
    </r>
    <r>
      <rPr>
        <b/>
        <sz val="12"/>
        <color rgb="FF000000"/>
        <rFont val="Arial"/>
        <family val="2"/>
      </rPr>
      <t xml:space="preserve">Oficina de Laboratorios y Control de calidad
</t>
    </r>
    <r>
      <rPr>
        <sz val="12"/>
        <color rgb="FF000000"/>
        <rFont val="Arial"/>
        <family val="2"/>
      </rPr>
      <t>Tema: Construyamos juntos la Cultura del Servicio Excelente (1)
Fecha: 17 de septiembre de 2022
Modalidad: Virtual - correo electrónico
2-</t>
    </r>
    <r>
      <rPr>
        <b/>
        <sz val="12"/>
        <color rgb="FF000000"/>
        <rFont val="Arial"/>
        <family val="2"/>
      </rPr>
      <t xml:space="preserve"> Publicación Yammer - Actualizaciones o365 Invima - Funcionarios Invima a nivel nacional</t>
    </r>
    <r>
      <rPr>
        <sz val="12"/>
        <color rgb="FF000000"/>
        <rFont val="Arial"/>
        <family val="2"/>
      </rPr>
      <t xml:space="preserve">
Tema: Construyamos juntos la Cultura del Servicio Excelente - Tip No. 1
Fecha: 30 de septiembre de 2022
Modalidad: Virtual
849 visualizaciones
3- </t>
    </r>
    <r>
      <rPr>
        <b/>
        <sz val="12"/>
        <color rgb="FF000000"/>
        <rFont val="Arial"/>
        <family val="2"/>
      </rPr>
      <t>Publicación Yammer - Actualizaciones o365 Invima - Funcionarios Invima a nivel nacional</t>
    </r>
    <r>
      <rPr>
        <sz val="12"/>
        <color rgb="FF000000"/>
        <rFont val="Arial"/>
        <family val="2"/>
      </rPr>
      <t xml:space="preserve">
Tema: Construyamos juntos la Cultura del Servicio Excelente - Tip No. 2
Fecha: 2 de noviembre de 2022
Modalidad: Virtual
909 visualizaciones
</t>
    </r>
    <r>
      <rPr>
        <b/>
        <sz val="12"/>
        <color rgb="FF000000"/>
        <rFont val="Arial"/>
        <family val="2"/>
      </rPr>
      <t>*Publicación - Edición Nº 133 del "Boletín Te lo contamos"</t>
    </r>
    <r>
      <rPr>
        <sz val="12"/>
        <color rgb="FF000000"/>
        <rFont val="Arial"/>
        <family val="2"/>
      </rPr>
      <t xml:space="preserve"> en la sección Cultura para Funcionarios Invima a nivel nacional
Tema: ¡Comprometámonos a servir con excelencia!
Fecha: 11 de noviembre de 2022
Modalidad: Correo electrónico LD-DirectorioGeneralInvima 
2164 destinatarios
4- </t>
    </r>
    <r>
      <rPr>
        <b/>
        <sz val="12"/>
        <color rgb="FF000000"/>
        <rFont val="Arial"/>
        <family val="2"/>
      </rPr>
      <t xml:space="preserve">Publicación Yammer - Actualizaciones o365 Invima - Funcionarios Invima a nivel nacional
</t>
    </r>
    <r>
      <rPr>
        <sz val="12"/>
        <color rgb="FF000000"/>
        <rFont val="Arial"/>
        <family val="2"/>
      </rPr>
      <t>Tema: Construyamos juntos la Cultura del Servicio Excelente - Tip No. 3
Fecha: 29 de noviembre de 2022
Modalidad: Virtual
824 visualizaciones
5-</t>
    </r>
    <r>
      <rPr>
        <b/>
        <sz val="12"/>
        <color rgb="FF000000"/>
        <rFont val="Arial"/>
        <family val="2"/>
      </rPr>
      <t xml:space="preserve"> Oficina de Atención al Ciudadano
</t>
    </r>
    <r>
      <rPr>
        <sz val="12"/>
        <color rgb="FF000000"/>
        <rFont val="Arial"/>
        <family val="2"/>
      </rPr>
      <t>Tema: Cultura del servicio institucional y la atenciòn a usuarios interno
Fecha: 28 de noviembre de 2022
Modalidad: Virtual</t>
    </r>
  </si>
  <si>
    <r>
      <t xml:space="preserve">Acción POA (OA1): Se realizan dos (2) actividades:
1- </t>
    </r>
    <r>
      <rPr>
        <b/>
        <sz val="12"/>
        <color rgb="FF000000"/>
        <rFont val="Arial"/>
        <family val="2"/>
      </rPr>
      <t xml:space="preserve">GTT Costa Caribe 1
</t>
    </r>
    <r>
      <rPr>
        <sz val="12"/>
        <color rgb="FF000000"/>
        <rFont val="Arial"/>
        <family val="2"/>
      </rPr>
      <t xml:space="preserve">Tema: Invima - trámites y servicios - Acompañamiento técnico y Orientación virtual a usuarios, herramienta Oficina virtual
Fecha: 12 de Mayo de 2022
Modalidad: Virtual.
2- </t>
    </r>
    <r>
      <rPr>
        <b/>
        <sz val="12"/>
        <color rgb="FF000000"/>
        <rFont val="Arial"/>
        <family val="2"/>
      </rPr>
      <t xml:space="preserve">PAPF Arauca
</t>
    </r>
    <r>
      <rPr>
        <sz val="12"/>
        <color rgb="FF000000"/>
        <rFont val="Arial"/>
        <family val="2"/>
      </rPr>
      <t xml:space="preserve">Tema: Invima - Trámites y servicios - Acompañamiento técnico - Caja de herramientas de la Oficina Virtual 
Fecha: 10 y 31 de Mayo de 2022
Modalidad: Virtual
</t>
    </r>
    <r>
      <rPr>
        <u/>
        <sz val="12"/>
        <color rgb="FF000000"/>
        <rFont val="Arial"/>
        <family val="2"/>
      </rPr>
      <t xml:space="preserve"> La gestión realizada durante el periodo del 1 de Julio al 20 de septiembre de 2022 es:</t>
    </r>
    <r>
      <rPr>
        <sz val="12"/>
        <color rgb="FF000000"/>
        <rFont val="Arial"/>
        <family val="2"/>
      </rPr>
      <t xml:space="preserve">
Se realizan cuatro (4) actividades: 
1- </t>
    </r>
    <r>
      <rPr>
        <b/>
        <sz val="12"/>
        <color rgb="FF000000"/>
        <rFont val="Arial"/>
        <family val="2"/>
      </rPr>
      <t xml:space="preserve">GTT Grupo de Apoyo a Nariño - GAN </t>
    </r>
    <r>
      <rPr>
        <sz val="12"/>
        <color rgb="FF000000"/>
        <rFont val="Arial"/>
        <family val="2"/>
      </rPr>
      <t xml:space="preserve">
Tema: Invima - trámites y servicios, Registros Sanitarios – Legalización y exportación de alimentos Acompañamiento técnico y Orientación virtual a usuarios, Herramienta Oficina virtual 
Fecha: 8 de agosto de 2022 
Modalidad: Virtual. 
2- </t>
    </r>
    <r>
      <rPr>
        <b/>
        <sz val="12"/>
        <color rgb="FF000000"/>
        <rFont val="Arial"/>
        <family val="2"/>
      </rPr>
      <t xml:space="preserve">GTT Orinoquia </t>
    </r>
    <r>
      <rPr>
        <sz val="12"/>
        <color rgb="FF000000"/>
        <rFont val="Arial"/>
        <family val="2"/>
      </rPr>
      <t xml:space="preserve">
Tema: Invima - trámites y servicios, Registros Sanitarios – Legalización y exportación de alimentos Acompañamiento técnico y Orientación virtual a usuarios, Herramienta Oficina virtual 
Fecha: 26 de agosto de 2022 
Modalidad: Virtual 
3-</t>
    </r>
    <r>
      <rPr>
        <b/>
        <sz val="12"/>
        <color rgb="FF000000"/>
        <rFont val="Arial"/>
        <family val="2"/>
      </rPr>
      <t xml:space="preserve"> GTT Centro Oriente 3 </t>
    </r>
    <r>
      <rPr>
        <sz val="12"/>
        <color rgb="FF000000"/>
        <rFont val="Arial"/>
        <family val="2"/>
      </rPr>
      <t xml:space="preserve">
Tema: Invima - trámites y servicios, Registros Sanitarios – Legalización y exportación de alimentos Acompañamiento técnico y Orientación virtual a usuarios, Herramienta Oficina virtual 
Fecha: 14 de septiembre de 2022 
Modalidad: Virtual 
4-</t>
    </r>
    <r>
      <rPr>
        <b/>
        <sz val="12"/>
        <color rgb="FF000000"/>
        <rFont val="Arial"/>
        <family val="2"/>
      </rPr>
      <t xml:space="preserve"> Evento en vivo – Gira Sanitaria Virtual liderada por la Oficina Asesora Jurídica  </t>
    </r>
    <r>
      <rPr>
        <sz val="12"/>
        <color rgb="FF000000"/>
        <rFont val="Arial"/>
        <family val="2"/>
      </rPr>
      <t xml:space="preserve">
Fecha: 12 de septiembre de 2022 
Tema: Oficina Virtual Invima, trámites y servicios disponibles en la OV, procedimiento para radicación de solicitudes, canales de atención y herramientas orientadoras para los usuarios.
</t>
    </r>
    <r>
      <rPr>
        <u/>
        <sz val="12"/>
        <color rgb="FF000000"/>
        <rFont val="Arial"/>
        <family val="2"/>
      </rPr>
      <t xml:space="preserve">La gestión realizada durante el periodo del 21 de septiembre al 31 de diciembre de 2022 es: 
</t>
    </r>
    <r>
      <rPr>
        <sz val="12"/>
        <color rgb="FF000000"/>
        <rFont val="Arial"/>
        <family val="2"/>
      </rPr>
      <t xml:space="preserve">Se realiza una (1) actividad:
</t>
    </r>
    <r>
      <rPr>
        <b/>
        <sz val="12"/>
        <color rgb="FF000000"/>
        <rFont val="Arial"/>
        <family val="2"/>
      </rPr>
      <t xml:space="preserve">1- PAPF Cúcuta - Norte de Santander
</t>
    </r>
    <r>
      <rPr>
        <sz val="12"/>
        <color rgb="FF000000"/>
        <rFont val="Arial"/>
        <family val="2"/>
      </rPr>
      <t xml:space="preserve">Tema: Invima - Registros Sanitarios – Legalización y exportación de alimentos, herramienta Oficina virtual, herramientas orientadoras.
Fecha: 21 de octubre de 2022
Modalidad: Virtual
</t>
    </r>
    <r>
      <rPr>
        <u/>
        <sz val="12"/>
        <color rgb="FF000000"/>
        <rFont val="Arial"/>
        <family val="2"/>
      </rPr>
      <t xml:space="preserve">
</t>
    </r>
    <r>
      <rPr>
        <sz val="12"/>
        <color rgb="FF000000"/>
        <rFont val="Arial"/>
        <family val="2"/>
      </rPr>
      <t xml:space="preserve">
</t>
    </r>
  </si>
  <si>
    <r>
      <t xml:space="preserve">Acción POA OA5, Se realiza una (1) campaña de sensibilización para el fomento y fortalecimiento a la Educación Sanitaria, dirigida a los grupos de interés - población joven en el marco de la "Feria Acércate" de la Jagua de Ibirico - Cesar, para estudiantes de la Institucion Educativa "José Guillermo Castro Castro" en fecha 1° de Abril de 2022
</t>
    </r>
    <r>
      <rPr>
        <sz val="12"/>
        <rFont val="Arial"/>
        <family val="2"/>
      </rPr>
      <t xml:space="preserve"> </t>
    </r>
    <r>
      <rPr>
        <u/>
        <sz val="12"/>
        <rFont val="Arial"/>
        <family val="2"/>
      </rPr>
      <t xml:space="preserve">La gestión realizada durante el periodo del 1 de Julio al 20 de septiembre de 2022 es:
</t>
    </r>
    <r>
      <rPr>
        <sz val="12"/>
        <rFont val="Arial"/>
        <family val="2"/>
      </rPr>
      <t xml:space="preserve">-  Se realiza una (1) campaña de sensibilización: El Invima participa el día 1° de julio de 2022 en el colegio Institución Educativa "Los Fundadores" de Riosucio - Caldas, a través de conferencias para los asistentes sobre el Invima, misionalidad, funciones, educación sanitaria en general y aspectos a tener en cuenta para el consumo seguro de productos competencia del instituto y la importancia en la protección y promoción de la salud de la población, con tres sesiones de acompañamiento dirigidas a población estudiantil, emprendedores y servidores públicos.
Para el periodo de septiembre al 31 de diciembre de 2022 ya se ha dado cumplimiento a la meta establecida para la vigencia 2022 de la acción POA OA5  "Realizar dos (2) actividades de Educación Sanitaria a estudiantes y población joven"
</t>
    </r>
    <r>
      <rPr>
        <u/>
        <sz val="12"/>
        <color theme="1"/>
        <rFont val="Arial"/>
        <family val="2"/>
      </rPr>
      <t xml:space="preserve">
</t>
    </r>
  </si>
  <si>
    <r>
      <t xml:space="preserve">Se desarrollan 6 piezas gráficas:
* Certificación de No Obligatoriedad para Alimentos
* Cómo consultar el estado de Intención de trámite
* Procedimiento para validar firma en documentos Invima
* Solicitud virtual de turno para orientación 
* Cómo actualizar virtualmente el correo electronico 
* Folleto guia para alimentos
</t>
    </r>
    <r>
      <rPr>
        <u/>
        <sz val="12"/>
        <color theme="1"/>
        <rFont val="Arial"/>
        <family val="2"/>
      </rPr>
      <t xml:space="preserve"> La gestión realizada durante el periodo del 1 de Julio al 20 de septiembre de 2022 es:
</t>
    </r>
    <r>
      <rPr>
        <sz val="12"/>
        <color theme="1"/>
        <rFont val="Arial"/>
        <family val="2"/>
      </rPr>
      <t xml:space="preserve">Se desarrollan dos (2) piezas gráficas adicionales en septiembre: 
* Paso a paso para solicitud de “Cita Consulta Técnica Especializada” 
* Tutorial para “Actualización de Correo electrónico”
</t>
    </r>
    <r>
      <rPr>
        <u/>
        <sz val="12"/>
        <color theme="1"/>
        <rFont val="Arial"/>
        <family val="2"/>
      </rPr>
      <t>La gestión realizada durante el periodo del 21 de septiembre al 31 de diciembre de 2022 es</t>
    </r>
    <r>
      <rPr>
        <sz val="12"/>
        <color theme="1"/>
        <rFont val="Arial"/>
        <family val="2"/>
      </rPr>
      <t xml:space="preserve">:
Se desarrollan cinco (5) piezas gráficas: 
* "Líneas WhatsApp Invima para atención a usuarios"
*  "Normatividad para Alimentos"
* Pasos y requisitos "Registro sanitario para Alimentos Importados"
* "Solicitud de Certificado de venta libre para alimentos"
* Tutorial para "Solicitud de Devolución de dinero" en 5 pasos
</t>
    </r>
    <r>
      <rPr>
        <b/>
        <sz val="12"/>
        <color theme="1"/>
        <rFont val="Arial"/>
        <family val="2"/>
      </rPr>
      <t xml:space="preserve">&gt; </t>
    </r>
    <r>
      <rPr>
        <sz val="12"/>
        <color theme="1"/>
        <rFont val="Arial"/>
        <family val="2"/>
      </rPr>
      <t xml:space="preserve">Durante la vigencia 2022 se desarrollaron en total </t>
    </r>
    <r>
      <rPr>
        <b/>
        <sz val="12"/>
        <color theme="1"/>
        <rFont val="Arial"/>
        <family val="2"/>
      </rPr>
      <t>13 recursos gráficos orientadores</t>
    </r>
    <r>
      <rPr>
        <sz val="12"/>
        <color theme="1"/>
        <rFont val="Arial"/>
        <family val="2"/>
      </rPr>
      <t>.</t>
    </r>
  </si>
  <si>
    <r>
      <t>Teniendo en cuenta que el ataque cibernético afectó el portal Institucional y el acceso a la información, el material gráfico desarrollado hasta la fecha para el Entorno Orientador, no ha sido posible  publicarlo.
Cómo estrategia de apoyo a los usuarios, con la colaboración del Ministerio de Salud y el Centro Especializado de Servicio al Ciudadano - CESC, del que el Invima forma parte activa, se inicia el proceso de pruebas para la publicación de 29 piezas orientadoras</t>
    </r>
    <r>
      <rPr>
        <b/>
        <sz val="12"/>
        <color theme="1"/>
        <rFont val="Arial"/>
        <family val="2"/>
      </rPr>
      <t>:</t>
    </r>
    <r>
      <rPr>
        <sz val="12"/>
        <color theme="1"/>
        <rFont val="Arial"/>
        <family val="2"/>
      </rPr>
      <t xml:space="preserve"> 9 videos tutoriales, 14 infografías y 6  tutoriales interactivos disponibles en la actualidad en el enlace: 
</t>
    </r>
    <r>
      <rPr>
        <sz val="13"/>
        <color theme="1"/>
        <rFont val="Arial"/>
        <family val="2"/>
      </rPr>
      <t>https://ciudadanos.sectorsalud.gov.co/ciudadanos/sector-salud/Paginas/Invima-info.aspx</t>
    </r>
    <r>
      <rPr>
        <sz val="12"/>
        <color theme="1"/>
        <rFont val="Arial"/>
        <family val="2"/>
      </rPr>
      <t xml:space="preserve">
</t>
    </r>
    <r>
      <rPr>
        <u/>
        <sz val="12"/>
        <color theme="1"/>
        <rFont val="Arial"/>
        <family val="2"/>
      </rPr>
      <t xml:space="preserve">La gestión realizada durante el cuarto trimestre de 2022 es:
Se realiza la publicación del "Entorno Orientador Invima" Disponible en el portal web del Instituto a través de la Oficina Virtual sección </t>
    </r>
    <r>
      <rPr>
        <b/>
        <u/>
        <sz val="12"/>
        <color theme="1"/>
        <rFont val="Arial"/>
        <family val="2"/>
      </rPr>
      <t>Información de interés</t>
    </r>
    <r>
      <rPr>
        <u/>
        <sz val="12"/>
        <color theme="1"/>
        <rFont val="Arial"/>
        <family val="2"/>
      </rPr>
      <t xml:space="preserve"> - Ültimos artículos en el enlace: </t>
    </r>
    <r>
      <rPr>
        <b/>
        <u/>
        <sz val="12"/>
        <color theme="1"/>
        <rFont val="Arial"/>
        <family val="2"/>
      </rPr>
      <t>https://app.invima.gov.co/ovirtual/knowledgebase.php?article=15</t>
    </r>
    <r>
      <rPr>
        <u/>
        <sz val="12"/>
        <color theme="1"/>
        <rFont val="Arial"/>
        <family val="2"/>
      </rPr>
      <t xml:space="preserve"> 
</t>
    </r>
  </si>
  <si>
    <r>
      <t xml:space="preserve">Acción POA OA4, se realizan dos (2) jornadas:
</t>
    </r>
    <r>
      <rPr>
        <b/>
        <u/>
        <sz val="12"/>
        <color rgb="FF000000"/>
        <rFont val="Arial"/>
        <family val="2"/>
      </rPr>
      <t>1°</t>
    </r>
    <r>
      <rPr>
        <sz val="12"/>
        <color rgb="FF000000"/>
        <rFont val="Arial"/>
        <family val="2"/>
      </rPr>
      <t xml:space="preserve"> Jornada para Procolombia en dos actividades así: 
</t>
    </r>
    <r>
      <rPr>
        <b/>
        <sz val="12"/>
        <color rgb="FF000000"/>
        <rFont val="Arial"/>
        <family val="2"/>
      </rPr>
      <t xml:space="preserve">- </t>
    </r>
    <r>
      <rPr>
        <sz val="12"/>
        <color rgb="FF000000"/>
        <rFont val="Arial"/>
        <family val="2"/>
      </rPr>
      <t xml:space="preserve">Evento Futurexpo como apoyo a los futuros exportadores de las regiones. fecha: 10 de Marzo de 2022, ciudad: Villavicencio - presencial Cámara de Comercio.
</t>
    </r>
    <r>
      <rPr>
        <b/>
        <sz val="12"/>
        <color rgb="FF000000"/>
        <rFont val="Arial"/>
        <family val="2"/>
      </rPr>
      <t xml:space="preserve">- </t>
    </r>
    <r>
      <rPr>
        <sz val="12"/>
        <color rgb="FF000000"/>
        <rFont val="Arial"/>
        <family val="2"/>
      </rPr>
      <t xml:space="preserve">Evento Macrorrueda 90, acompañamiento técnico virtual a productores y exportadores, fecha: 23 y 24 de Marzo de 2022 
</t>
    </r>
    <r>
      <rPr>
        <b/>
        <u/>
        <sz val="12"/>
        <color rgb="FF000000"/>
        <rFont val="Arial"/>
        <family val="2"/>
      </rPr>
      <t>2°</t>
    </r>
    <r>
      <rPr>
        <sz val="12"/>
        <color rgb="FF000000"/>
        <rFont val="Arial"/>
        <family val="2"/>
      </rPr>
      <t xml:space="preserve"> Jornada para el convenio Gobernación del Valle - Invima en dos actividades asi:</t>
    </r>
    <r>
      <rPr>
        <b/>
        <sz val="12"/>
        <color rgb="FF000000"/>
        <rFont val="Arial"/>
        <family val="2"/>
      </rPr>
      <t xml:space="preserve"> - </t>
    </r>
    <r>
      <rPr>
        <sz val="12"/>
        <color rgb="FF000000"/>
        <rFont val="Arial"/>
        <family val="2"/>
      </rPr>
      <t>Acompañamiento técnico a Gestores - 18 de marzo de 2022,</t>
    </r>
    <r>
      <rPr>
        <b/>
        <sz val="12"/>
        <color rgb="FF000000"/>
        <rFont val="Arial"/>
        <family val="2"/>
      </rPr>
      <t xml:space="preserve"> - </t>
    </r>
    <r>
      <rPr>
        <sz val="12"/>
        <color rgb="FF000000"/>
        <rFont val="Arial"/>
        <family val="2"/>
      </rPr>
      <t xml:space="preserve">Acompañamiento técnico a emprendedores  del Valle del Cauca - 22 de marzo de 2022, virtual.
</t>
    </r>
    <r>
      <rPr>
        <b/>
        <u/>
        <sz val="12"/>
        <color rgb="FF000000"/>
        <rFont val="Arial"/>
        <family val="2"/>
      </rPr>
      <t>3°</t>
    </r>
    <r>
      <rPr>
        <sz val="12"/>
        <color rgb="FF000000"/>
        <rFont val="Arial"/>
        <family val="2"/>
      </rPr>
      <t xml:space="preserve"> Jornada para Procolombia así:
Evento Futurexpo 2022. 
*</t>
    </r>
    <r>
      <rPr>
        <u/>
        <sz val="12"/>
        <color rgb="FF000000"/>
        <rFont val="Arial"/>
        <family val="2"/>
      </rPr>
      <t>Modalidad Presencial</t>
    </r>
    <r>
      <rPr>
        <sz val="12"/>
        <color rgb="FF000000"/>
        <rFont val="Arial"/>
        <family val="2"/>
      </rPr>
      <t xml:space="preserve">: Tunja (Boyacá) - Universidad Santo Tomás - Fecha: 21 de abril de 2022 , Puerto Inírida (Guainía) - SENA Centro ambiental - Fecha: 17 de Mayo de 2022 - , Arauca (Arauca) - Cámara de Comercio - Fecha: 13 de junio de 2022 , Archipiélago de San Andrés - Camara de comercio - Fecha: 16 de junio de 2022 .
</t>
    </r>
    <r>
      <rPr>
        <u/>
        <sz val="12"/>
        <color rgb="FF000000"/>
        <rFont val="Arial"/>
        <family val="2"/>
      </rPr>
      <t xml:space="preserve">*Modalidad Virtual: </t>
    </r>
    <r>
      <rPr>
        <sz val="12"/>
        <color rgb="FF000000"/>
        <rFont val="Arial"/>
        <family val="2"/>
      </rPr>
      <t xml:space="preserve">Montería (Córdoba) - Universidad del Sinú - Fecha: 7 de junio de 2022, Barrancabermeja (Santander) - CPC - Centro Comercial Popular - Fecha: 9 de junio de 2022, San José del Guaviare (Guaviare) - SENA - Fecha: 23 de junio de 2022
 </t>
    </r>
    <r>
      <rPr>
        <u/>
        <sz val="12"/>
        <color rgb="FF000000"/>
        <rFont val="Arial"/>
        <family val="2"/>
      </rPr>
      <t>La gestión realizada durante el periodo del 1 de Julio al 20 de septiembre de 2022 es:</t>
    </r>
    <r>
      <rPr>
        <sz val="12"/>
        <color rgb="FF000000"/>
        <rFont val="Arial"/>
        <family val="2"/>
      </rPr>
      <t xml:space="preserve">
Se realizan tres (3) jornadas: 
</t>
    </r>
    <r>
      <rPr>
        <b/>
        <u/>
        <sz val="12"/>
        <color rgb="FF000000"/>
        <rFont val="Arial"/>
        <family val="2"/>
      </rPr>
      <t>1°</t>
    </r>
    <r>
      <rPr>
        <sz val="12"/>
        <color rgb="FF000000"/>
        <rFont val="Arial"/>
        <family val="2"/>
      </rPr>
      <t xml:space="preserve"> Jornada para entidades adscritas al Ministerio de Comercio en dos modalidades así: 
</t>
    </r>
    <r>
      <rPr>
        <u/>
        <sz val="12"/>
        <color rgb="FF000000"/>
        <rFont val="Arial"/>
        <family val="2"/>
      </rPr>
      <t>- Procolombia evento Futurexpo 2022</t>
    </r>
    <r>
      <rPr>
        <sz val="12"/>
        <color rgb="FF000000"/>
        <rFont val="Arial"/>
        <family val="2"/>
      </rPr>
      <t xml:space="preserve">, como apoyo a los futuros exportadores de las regiones.  
</t>
    </r>
    <r>
      <rPr>
        <i/>
        <sz val="12"/>
        <color rgb="FF000000"/>
        <rFont val="Arial"/>
        <family val="2"/>
      </rPr>
      <t xml:space="preserve">*Modalidad Presencial: </t>
    </r>
    <r>
      <rPr>
        <sz val="12"/>
        <color rgb="FF000000"/>
        <rFont val="Arial"/>
        <family val="2"/>
      </rPr>
      <t xml:space="preserve">
- 13 de julio de 2022 – Futurexpo Vichada (Puerto Carreño) 
- 4 de agosto de 2022 – Futurexpo Nariño (Pasto) 
- 7 de septiembre de 2022 – Futurexpo Cesar (Valledupar) 
- 13 de septiembre de 2022 – Futurexpo Bogotá D.C. 
</t>
    </r>
    <r>
      <rPr>
        <u/>
        <sz val="12"/>
        <color rgb="FF000000"/>
        <rFont val="Arial"/>
        <family val="2"/>
      </rPr>
      <t>- MINCIT evento Micitio Valle del Cauca</t>
    </r>
    <r>
      <rPr>
        <sz val="12"/>
        <color rgb="FF000000"/>
        <rFont val="Arial"/>
        <family val="2"/>
      </rPr>
      <t xml:space="preserve">, como apoyo a los emprendedores y productores de la región pacífica. 
  16 de septiembre de 2022 – Micitio Cámara de Comercio Buenaventura 
</t>
    </r>
    <r>
      <rPr>
        <i/>
        <sz val="12"/>
        <color rgb="FF000000"/>
        <rFont val="Arial"/>
        <family val="2"/>
      </rPr>
      <t>*Modalidad Virtual</t>
    </r>
    <r>
      <rPr>
        <sz val="12"/>
        <color rgb="FF000000"/>
        <rFont val="Arial"/>
        <family val="2"/>
      </rPr>
      <t xml:space="preserve">. 
- 28 de julio iNNpulsa Colombia – “Encuentro Nacional de Emprendedores” 
- 17 de agosto de 2022 – Futurexpo Caquetá – (Florencia) 
</t>
    </r>
    <r>
      <rPr>
        <b/>
        <u/>
        <sz val="12"/>
        <color rgb="FF000000"/>
        <rFont val="Arial"/>
        <family val="2"/>
      </rPr>
      <t>2°</t>
    </r>
    <r>
      <rPr>
        <b/>
        <sz val="12"/>
        <color rgb="FF000000"/>
        <rFont val="Arial"/>
        <family val="2"/>
      </rPr>
      <t xml:space="preserve"> </t>
    </r>
    <r>
      <rPr>
        <sz val="12"/>
        <color rgb="FF000000"/>
        <rFont val="Arial"/>
        <family val="2"/>
      </rPr>
      <t xml:space="preserve">Jornada para las Cámaras de Comercio a nivel Nacional evento en vivo  
- 12 de septiembre de 2022 “Gira Sanitaria Virtual” 
</t>
    </r>
    <r>
      <rPr>
        <b/>
        <u/>
        <sz val="12"/>
        <color rgb="FF000000"/>
        <rFont val="Arial"/>
        <family val="2"/>
      </rPr>
      <t>3°</t>
    </r>
    <r>
      <rPr>
        <b/>
        <sz val="12"/>
        <color rgb="FF000000"/>
        <rFont val="Arial"/>
        <family val="2"/>
      </rPr>
      <t xml:space="preserve"> </t>
    </r>
    <r>
      <rPr>
        <sz val="12"/>
        <color rgb="FF000000"/>
        <rFont val="Arial"/>
        <family val="2"/>
      </rPr>
      <t xml:space="preserve">Jornada para Convenio interadministrativo Gobernación del Valle del Cauca como acompañamiento técnico y orientación a empresarios y emprendedores de la región para solicitudes autorizadas a través del convenio. 
- 15, 16 y 19 de septiembre de 2022 - Cámara de Comercio del Valle del Cauca 
 </t>
    </r>
    <r>
      <rPr>
        <u/>
        <sz val="12"/>
        <color rgb="FF000000"/>
        <rFont val="Arial"/>
        <family val="2"/>
      </rPr>
      <t>La gestión realizada en el último trimestre del año fue:</t>
    </r>
    <r>
      <rPr>
        <sz val="12"/>
        <color rgb="FF000000"/>
        <rFont val="Arial"/>
        <family val="2"/>
      </rPr>
      <t xml:space="preserve">
se realiza una (1) jornada para entidades adscritas al Ministerio de Comercio Industria y Turismo así:
*Evento Acompañamiento técnico Invima para emprendedores de alimentos - Norte de Santander - Solicitud de Registro Sanitario - Permiso Sanitario y Notificación Sanitaria de Alimentos
- Fecha: 21 de octubre de 2022
- Modalidad: Virtual
*Evento Futurexpo Putumayo 2022 
- Cámara de Comercio de Mocoa
- Fecha: 26 de octubre de 2022
- Modalidad: Virtual
*Evento Jueves de Oficina de Gobierno - iNNpulsa Colombia, como apoyo a los emprendedores de las regiones
- Fecha: 24 de noviembre de 2022
- Modalidad: Virtual
</t>
    </r>
  </si>
  <si>
    <t>https://app.invima.gov.co/ovirtual/knowledgebase.php?article=15</t>
  </si>
  <si>
    <t>https://app.invima.gov.co/ovirtual/knowledgebase.php?article=14</t>
  </si>
  <si>
    <t>Se desarrolla formulario único para Dispositivos Médicos. Se realizan pruebas funcionales, se aprueba por parte de la Dirección Técnica de Dispositivos. Por parte de la Oficina de Atención al Ciudadano se entrega el producto parte del compromiso adquiridos, siendo importante mencionar que la puesta en producción de este se encuentra pendiente con ocasión de los incidentes de seguridad de la información presentados, los cuales han extendido la validación final por parte del Grupo de Tecnologías, con el fin de surtir la fase para su respectiva publicación.
  * Formulario único de dispositivos médicos - Se realizan pruebas operativas del formulario: https://app.invima.gov.co/formularios/view.php?id=432646</t>
  </si>
  <si>
    <t>a) Se crea el formulario virtual para la recepción de los trámites relacionados con tráfico postal y mensajería expresa. Se ajustan campos y se elabora material informativo para la orientación del Ciudadano.
* Formulario tráfico postal y mensajería expresa: https://app.invima.gov.co/ovirtual/index.php?a=add&amp;category=58
* Material informativo: https://app.invima.gov.co/ovirtual/knowledgebase.php?article=16
b) Se crea el formulario virtual para la recepción de las solicitudes relacionadas con la correspondencia entrante. Se definen campos orientadores para la recepción de la información
* Formulario de Correspondencia Entrante: https://app.invima.gov.co/ovirtual/index.php?a=add&amp;category=56</t>
  </si>
  <si>
    <t>https://app.invima.gov.co/formularios/view.php?id=432646</t>
  </si>
  <si>
    <t>https://app.invima.gov.co/ovirtual/index.php?a=add&amp;category=58
 https://app.invima.gov.co/ovirtual/knowledgebase.php?article=16
https://app.invima.gov.co/ovirtual/index.php?a=add&amp;category=56</t>
  </si>
  <si>
    <t>Francisco Augusto Giuseppe Rossi Buenaventura</t>
  </si>
  <si>
    <t>https://invimagovco-my.sharepoint.com/:f:/r/personal/msanmiguelc_invima_gov_co/Documents/Acuerdo%20Gestion%20OAC%202022?csf=1&amp;web=1&amp;e=rqbHNz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</si>
</sst>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Red]0.0"/>
    <numFmt numFmtId="165" formatCode="0.0"/>
    <numFmt numFmtId="166" formatCode="0.0%"/>
    <numFmt numFmtId="167" formatCode="_-* #,##0_-;\-* #,##0_-;_-* &quot;-&quot;??_-;_-@_-"/>
  </numFmts>
  <fonts count="83"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b/>
      <sz val="11"/>
      <color theme="1"/>
      <name val="Arial"/>
      <family val="2"/>
    </font>
    <font>
      <b/>
      <sz val="12"/>
      <color theme="1"/>
      <name val="Arial"/>
      <family val="2"/>
    </font>
    <font>
      <b/>
      <sz val="16"/>
      <color theme="0"/>
      <name val="Arial"/>
      <family val="2"/>
    </font>
    <font>
      <sz val="11"/>
      <color theme="1"/>
      <name val="Arial"/>
      <family val="2"/>
    </font>
    <font>
      <sz val="11"/>
      <name val="Arial"/>
      <family val="2"/>
    </font>
    <font>
      <sz val="8"/>
      <color theme="1"/>
      <name val="Arial"/>
      <family val="2"/>
    </font>
    <font>
      <sz val="10"/>
      <color theme="1"/>
      <name val="Arial"/>
      <family val="2"/>
    </font>
    <font>
      <i/>
      <sz val="8"/>
      <color theme="1"/>
      <name val="Arial"/>
      <family val="2"/>
    </font>
    <font>
      <sz val="9"/>
      <color theme="1"/>
      <name val="Arial"/>
      <family val="2"/>
    </font>
    <font>
      <sz val="10"/>
      <name val="Arial"/>
      <family val="2"/>
    </font>
    <font>
      <sz val="10"/>
      <color rgb="FFFF0000"/>
      <name val="Arial"/>
      <family val="2"/>
    </font>
    <font>
      <b/>
      <sz val="14"/>
      <color theme="0"/>
      <name val="Arial"/>
      <family val="2"/>
    </font>
    <font>
      <sz val="11"/>
      <color theme="1"/>
      <name val="Arial Narrow"/>
      <family val="2"/>
    </font>
    <font>
      <sz val="12"/>
      <color rgb="FF000000"/>
      <name val="Calibri"/>
      <family val="2"/>
      <scheme val="minor"/>
    </font>
    <font>
      <sz val="12"/>
      <color theme="1"/>
      <name val="Calibri"/>
      <family val="2"/>
      <scheme val="minor"/>
    </font>
    <font>
      <b/>
      <sz val="18"/>
      <color theme="0"/>
      <name val="Arial"/>
      <family val="2"/>
    </font>
    <font>
      <u/>
      <sz val="11"/>
      <color theme="10"/>
      <name val="Calibri"/>
      <family val="2"/>
      <scheme val="minor"/>
    </font>
    <font>
      <u/>
      <sz val="11"/>
      <color theme="11"/>
      <name val="Calibri"/>
      <family val="2"/>
      <scheme val="minor"/>
    </font>
    <font>
      <sz val="12"/>
      <color theme="1"/>
      <name val="Arial"/>
      <family val="2"/>
    </font>
    <font>
      <sz val="12"/>
      <color rgb="FF000000"/>
      <name val="Arial"/>
      <family val="2"/>
    </font>
    <font>
      <i/>
      <sz val="12"/>
      <color rgb="FF000000"/>
      <name val="Arial"/>
      <family val="2"/>
    </font>
    <font>
      <sz val="11"/>
      <color rgb="FF000000"/>
      <name val="Arial"/>
      <family val="2"/>
    </font>
    <font>
      <b/>
      <sz val="9"/>
      <color theme="1"/>
      <name val="Arial"/>
      <family val="2"/>
    </font>
    <font>
      <sz val="11"/>
      <color theme="5"/>
      <name val="Arial"/>
      <family val="2"/>
    </font>
    <font>
      <sz val="14"/>
      <color theme="1"/>
      <name val="Calibri"/>
      <family val="2"/>
      <scheme val="minor"/>
    </font>
    <font>
      <b/>
      <sz val="12"/>
      <color theme="0"/>
      <name val="Arial"/>
      <family val="2"/>
    </font>
    <font>
      <b/>
      <sz val="10"/>
      <color theme="0"/>
      <name val="Arial"/>
      <family val="2"/>
    </font>
    <font>
      <sz val="10"/>
      <color theme="0"/>
      <name val="Arial"/>
      <family val="2"/>
    </font>
    <font>
      <sz val="14"/>
      <color theme="1"/>
      <name val="Arial"/>
      <family val="2"/>
    </font>
    <font>
      <b/>
      <sz val="20"/>
      <color theme="0"/>
      <name val="Arial"/>
      <family val="2"/>
    </font>
    <font>
      <b/>
      <sz val="14"/>
      <color theme="1"/>
      <name val="Arial"/>
      <family val="2"/>
    </font>
    <font>
      <sz val="26"/>
      <color theme="1"/>
      <name val="Arial"/>
      <family val="2"/>
    </font>
    <font>
      <sz val="16"/>
      <color theme="1"/>
      <name val="Arial"/>
      <family val="2"/>
    </font>
    <font>
      <b/>
      <sz val="18"/>
      <color theme="1"/>
      <name val="Arial"/>
      <family val="2"/>
    </font>
    <font>
      <b/>
      <sz val="20"/>
      <color theme="1"/>
      <name val="Arial"/>
      <family val="2"/>
    </font>
    <font>
      <b/>
      <sz val="22"/>
      <color theme="1"/>
      <name val="Arial"/>
      <family val="2"/>
    </font>
    <font>
      <b/>
      <sz val="22"/>
      <color theme="1"/>
      <name val="Calibri"/>
      <family val="2"/>
      <scheme val="minor"/>
    </font>
    <font>
      <b/>
      <sz val="16"/>
      <color theme="1"/>
      <name val="Arial"/>
      <family val="2"/>
    </font>
    <font>
      <sz val="16"/>
      <name val="Arial"/>
      <family val="2"/>
    </font>
    <font>
      <sz val="14"/>
      <color theme="1"/>
      <name val="Times New Roman"/>
      <family val="1"/>
    </font>
    <font>
      <sz val="12"/>
      <color indexed="81"/>
      <name val="Tahoma"/>
      <family val="2"/>
    </font>
    <font>
      <sz val="18"/>
      <color indexed="81"/>
      <name val="Tahoma"/>
      <family val="2"/>
    </font>
    <font>
      <b/>
      <sz val="24"/>
      <color rgb="FF000000"/>
      <name val="Arial"/>
      <family val="2"/>
    </font>
    <font>
      <b/>
      <sz val="24"/>
      <color theme="1"/>
      <name val="Arial"/>
      <family val="2"/>
    </font>
    <font>
      <b/>
      <sz val="12"/>
      <color rgb="FF000000"/>
      <name val="Arial"/>
      <family val="2"/>
    </font>
    <font>
      <b/>
      <sz val="26"/>
      <color theme="1"/>
      <name val="Arial"/>
      <family val="2"/>
    </font>
    <font>
      <b/>
      <sz val="22"/>
      <color theme="0"/>
      <name val="Arial"/>
      <family val="2"/>
    </font>
    <font>
      <sz val="19"/>
      <color theme="1"/>
      <name val="Arial"/>
      <family val="2"/>
    </font>
    <font>
      <sz val="8"/>
      <color theme="0"/>
      <name val="Arial"/>
      <family val="2"/>
    </font>
    <font>
      <sz val="18"/>
      <color theme="1"/>
      <name val="Arial"/>
      <family val="2"/>
    </font>
    <font>
      <sz val="18"/>
      <name val="Arial"/>
      <family val="2"/>
    </font>
    <font>
      <b/>
      <sz val="20"/>
      <name val="Arial"/>
      <family val="2"/>
    </font>
    <font>
      <sz val="16"/>
      <color rgb="FF000000"/>
      <name val="Arial"/>
      <family val="2"/>
    </font>
    <font>
      <u/>
      <sz val="18"/>
      <color theme="10"/>
      <name val="Calibri"/>
      <family val="2"/>
      <scheme val="minor"/>
    </font>
    <font>
      <b/>
      <u/>
      <sz val="12"/>
      <color rgb="FF000000"/>
      <name val="Arial"/>
      <family val="2"/>
    </font>
    <font>
      <u/>
      <sz val="12"/>
      <color rgb="FF000000"/>
      <name val="Arial"/>
      <family val="2"/>
    </font>
    <font>
      <sz val="12"/>
      <name val="Arial"/>
      <family val="2"/>
    </font>
    <font>
      <u/>
      <sz val="12"/>
      <name val="Arial"/>
      <family val="2"/>
    </font>
    <font>
      <u/>
      <sz val="12"/>
      <color theme="1"/>
      <name val="Arial"/>
      <family val="2"/>
    </font>
    <font>
      <sz val="13"/>
      <color theme="1"/>
      <name val="Arial"/>
      <family val="2"/>
    </font>
    <font>
      <sz val="14"/>
      <name val="Calibri"/>
      <family val="2"/>
      <scheme val="minor"/>
    </font>
    <font>
      <sz val="13"/>
      <name val="Arial"/>
      <family val="2"/>
    </font>
    <font>
      <b/>
      <sz val="14"/>
      <name val="Arial"/>
      <family val="2"/>
    </font>
    <font>
      <b/>
      <sz val="16"/>
      <name val="Arial"/>
      <family val="2"/>
    </font>
    <font>
      <b/>
      <sz val="28"/>
      <color theme="1"/>
      <name val="Arial"/>
      <family val="2"/>
    </font>
    <font>
      <b/>
      <u/>
      <sz val="12"/>
      <color theme="1"/>
      <name val="Arial"/>
      <family val="2"/>
    </font>
    <font>
      <u/>
      <sz val="13"/>
      <name val="Arial"/>
      <family val="2"/>
    </font>
    <font>
      <b/>
      <u/>
      <sz val="13"/>
      <name val="Arial"/>
      <family val="2"/>
    </font>
    <font>
      <sz val="12"/>
      <color rgb="FFFF0000"/>
      <name val="Arial"/>
      <family val="2"/>
    </font>
    <font>
      <b/>
      <u/>
      <sz val="12"/>
      <color rgb="FFFF0000"/>
      <name val="Calibri"/>
      <family val="2"/>
      <scheme val="minor"/>
    </font>
    <font>
      <sz val="19"/>
      <name val="Arial"/>
      <family val="2"/>
    </font>
    <font>
      <u/>
      <sz val="12"/>
      <name val="Calibri"/>
      <family val="2"/>
      <scheme val="minor"/>
    </font>
    <font>
      <u/>
      <sz val="18"/>
      <name val="Calibri"/>
      <family val="2"/>
      <scheme val="minor"/>
    </font>
  </fonts>
  <fills count="17">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rgb="FF000000"/>
      </patternFill>
    </fill>
    <fill>
      <patternFill patternType="solid">
        <fgColor rgb="FF3067CC"/>
        <bgColor indexed="64"/>
      </patternFill>
    </fill>
    <fill>
      <patternFill patternType="solid">
        <fgColor theme="0" tint="-0.14999847407452621"/>
        <bgColor indexed="64"/>
      </patternFill>
    </fill>
    <fill>
      <patternFill patternType="solid">
        <fgColor theme="0"/>
        <bgColor rgb="FF000000"/>
      </patternFill>
    </fill>
    <fill>
      <patternFill patternType="solid">
        <fgColor rgb="FF3772FF"/>
        <bgColor indexed="64"/>
      </patternFill>
    </fill>
    <fill>
      <patternFill patternType="solid">
        <fgColor theme="3" tint="0.59999389629810485"/>
        <bgColor indexed="64"/>
      </patternFill>
    </fill>
    <fill>
      <patternFill patternType="solid">
        <fgColor rgb="FF00B0F0"/>
        <bgColor indexed="64"/>
      </patternFill>
    </fill>
    <fill>
      <patternFill patternType="solid">
        <fgColor rgb="FFFFFF00"/>
        <bgColor indexed="64"/>
      </patternFill>
    </fill>
  </fills>
  <borders count="8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thin">
        <color auto="1"/>
      </left>
      <right/>
      <top/>
      <bottom style="medium">
        <color auto="1"/>
      </bottom>
      <diagonal/>
    </border>
    <border>
      <left style="medium">
        <color auto="1"/>
      </left>
      <right/>
      <top/>
      <bottom style="thin">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diagonal/>
    </border>
    <border>
      <left style="medium">
        <color indexed="64"/>
      </left>
      <right/>
      <top style="thin">
        <color auto="1"/>
      </top>
      <bottom style="medium">
        <color indexed="64"/>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medium">
        <color auto="1"/>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auto="1"/>
      </left>
      <right style="medium">
        <color rgb="FF000000"/>
      </right>
      <top style="medium">
        <color auto="1"/>
      </top>
      <bottom/>
      <diagonal/>
    </border>
    <border>
      <left style="medium">
        <color auto="1"/>
      </left>
      <right style="medium">
        <color rgb="FF000000"/>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rgb="FF000000"/>
      </left>
      <right/>
      <top style="medium">
        <color auto="1"/>
      </top>
      <bottom style="medium">
        <color auto="1"/>
      </bottom>
      <diagonal/>
    </border>
    <border>
      <left style="thin">
        <color auto="1"/>
      </left>
      <right style="thin">
        <color auto="1"/>
      </right>
      <top style="medium">
        <color rgb="FF000000"/>
      </top>
      <bottom/>
      <diagonal/>
    </border>
    <border>
      <left style="medium">
        <color rgb="FF000000"/>
      </left>
      <right/>
      <top style="medium">
        <color auto="1"/>
      </top>
      <bottom style="medium">
        <color rgb="FF000000"/>
      </bottom>
      <diagonal/>
    </border>
    <border>
      <left/>
      <right style="medium">
        <color rgb="FF000000"/>
      </right>
      <top style="medium">
        <color auto="1"/>
      </top>
      <bottom style="medium">
        <color rgb="FF000000"/>
      </bottom>
      <diagonal/>
    </border>
    <border>
      <left style="medium">
        <color rgb="FF000000"/>
      </left>
      <right/>
      <top style="medium">
        <color rgb="FF000000"/>
      </top>
      <bottom style="thin">
        <color auto="1"/>
      </bottom>
      <diagonal/>
    </border>
    <border>
      <left/>
      <right/>
      <top style="medium">
        <color rgb="FF000000"/>
      </top>
      <bottom style="thin">
        <color auto="1"/>
      </bottom>
      <diagonal/>
    </border>
    <border>
      <left/>
      <right style="medium">
        <color rgb="FF000000"/>
      </right>
      <top style="medium">
        <color rgb="FF000000"/>
      </top>
      <bottom style="thin">
        <color auto="1"/>
      </bottom>
      <diagonal/>
    </border>
    <border>
      <left style="medium">
        <color rgb="FF000000"/>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style="thin">
        <color auto="1"/>
      </left>
      <right/>
      <top style="medium">
        <color auto="1"/>
      </top>
      <bottom/>
      <diagonal/>
    </border>
    <border>
      <left style="thin">
        <color auto="1"/>
      </left>
      <right/>
      <top/>
      <bottom/>
      <diagonal/>
    </border>
    <border>
      <left style="thin">
        <color auto="1"/>
      </left>
      <right style="medium">
        <color auto="1"/>
      </right>
      <top/>
      <bottom/>
      <diagonal/>
    </border>
  </borders>
  <cellStyleXfs count="14">
    <xf numFmtId="0" fontId="0" fillId="0" borderId="0"/>
    <xf numFmtId="9" fontId="1" fillId="0" borderId="0" applyFont="0" applyFill="0" applyBorder="0" applyAlignment="0" applyProtection="0"/>
    <xf numFmtId="0" fontId="19" fillId="0" borderId="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71">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5" fillId="0" borderId="1" xfId="0" applyFont="1" applyBorder="1" applyAlignment="1">
      <alignment horizontal="center" vertical="center"/>
    </xf>
    <xf numFmtId="9" fontId="5" fillId="0" borderId="1" xfId="1" applyFont="1" applyBorder="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xf numFmtId="0" fontId="5" fillId="0" borderId="4" xfId="0" applyFont="1" applyBorder="1" applyAlignment="1">
      <alignment horizontal="center" vertical="justify" wrapText="1"/>
    </xf>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Alignment="1">
      <alignment horizontal="center" vertical="center"/>
    </xf>
    <xf numFmtId="0" fontId="5" fillId="0" borderId="1" xfId="0" applyFont="1" applyBorder="1" applyAlignment="1">
      <alignment horizontal="center" vertical="justify" wrapText="1"/>
    </xf>
    <xf numFmtId="0" fontId="13" fillId="0" borderId="6" xfId="0" applyFont="1" applyBorder="1" applyAlignment="1">
      <alignment vertical="center" wrapText="1"/>
    </xf>
    <xf numFmtId="0" fontId="13" fillId="0" borderId="6" xfId="0" applyFont="1" applyBorder="1" applyAlignment="1">
      <alignment vertical="center"/>
    </xf>
    <xf numFmtId="0" fontId="16" fillId="5" borderId="11" xfId="0" applyFont="1" applyFill="1" applyBorder="1" applyAlignment="1">
      <alignment horizontal="center" vertical="center"/>
    </xf>
    <xf numFmtId="0" fontId="16" fillId="5" borderId="16" xfId="0" applyFont="1" applyFill="1" applyBorder="1" applyAlignment="1">
      <alignment horizontal="center" vertical="center"/>
    </xf>
    <xf numFmtId="0" fontId="14" fillId="5" borderId="27" xfId="0" applyFont="1" applyFill="1" applyBorder="1" applyAlignment="1">
      <alignment horizontal="center" vertical="center" wrapText="1"/>
    </xf>
    <xf numFmtId="0" fontId="14" fillId="5" borderId="28" xfId="0" applyFont="1" applyFill="1" applyBorder="1" applyAlignment="1">
      <alignment horizontal="center" vertical="center" wrapText="1"/>
    </xf>
    <xf numFmtId="0" fontId="13" fillId="0" borderId="21" xfId="0" applyFont="1" applyBorder="1" applyAlignment="1">
      <alignment vertical="center" wrapText="1"/>
    </xf>
    <xf numFmtId="165" fontId="18" fillId="7" borderId="1" xfId="0" applyNumberFormat="1" applyFont="1" applyFill="1" applyBorder="1" applyAlignment="1" applyProtection="1">
      <alignment horizontal="center" vertical="center" wrapText="1"/>
      <protection locked="0"/>
    </xf>
    <xf numFmtId="0" fontId="4" fillId="0" borderId="0" xfId="0" applyFont="1" applyAlignment="1">
      <alignment horizontal="left"/>
    </xf>
    <xf numFmtId="0" fontId="22" fillId="0" borderId="0" xfId="0" applyFont="1"/>
    <xf numFmtId="9" fontId="17" fillId="4" borderId="2" xfId="0" applyNumberFormat="1" applyFont="1" applyFill="1" applyBorder="1" applyAlignment="1">
      <alignment horizontal="center" vertical="center" wrapText="1"/>
    </xf>
    <xf numFmtId="165" fontId="18" fillId="7" borderId="1" xfId="0" applyNumberFormat="1" applyFont="1" applyFill="1" applyBorder="1" applyAlignment="1">
      <alignment horizontal="center" vertical="center" wrapText="1"/>
    </xf>
    <xf numFmtId="0" fontId="24" fillId="0" borderId="0" xfId="0" applyFont="1"/>
    <xf numFmtId="0" fontId="24" fillId="8" borderId="0" xfId="0" applyFont="1" applyFill="1"/>
    <xf numFmtId="0" fontId="4" fillId="8" borderId="0" xfId="0" applyFont="1" applyFill="1"/>
    <xf numFmtId="0" fontId="13" fillId="8" borderId="0" xfId="0" applyFont="1" applyFill="1" applyAlignment="1">
      <alignment vertical="center"/>
    </xf>
    <xf numFmtId="0" fontId="13" fillId="8" borderId="0" xfId="0" applyFont="1" applyFill="1" applyAlignment="1">
      <alignment horizontal="left" vertical="center"/>
    </xf>
    <xf numFmtId="0" fontId="20" fillId="8" borderId="0" xfId="0" applyFont="1" applyFill="1" applyAlignment="1">
      <alignment vertical="top" wrapText="1"/>
    </xf>
    <xf numFmtId="0" fontId="23" fillId="9" borderId="0" xfId="0" applyFont="1" applyFill="1"/>
    <xf numFmtId="0" fontId="28" fillId="8" borderId="0" xfId="0" applyFont="1" applyFill="1"/>
    <xf numFmtId="0" fontId="11" fillId="8" borderId="37" xfId="0" applyFont="1" applyFill="1" applyBorder="1" applyAlignment="1">
      <alignment horizontal="center" vertical="center"/>
    </xf>
    <xf numFmtId="0" fontId="28" fillId="8" borderId="46" xfId="0" applyFont="1" applyFill="1" applyBorder="1"/>
    <xf numFmtId="0" fontId="28" fillId="8" borderId="47" xfId="0" applyFont="1" applyFill="1" applyBorder="1"/>
    <xf numFmtId="0" fontId="28" fillId="8" borderId="37" xfId="0" applyFont="1" applyFill="1" applyBorder="1" applyAlignment="1">
      <alignment horizontal="center" vertical="center"/>
    </xf>
    <xf numFmtId="0" fontId="28" fillId="0" borderId="46" xfId="0" applyFont="1" applyBorder="1"/>
    <xf numFmtId="0" fontId="11" fillId="8" borderId="39" xfId="0" applyFont="1" applyFill="1" applyBorder="1" applyAlignment="1">
      <alignment horizontal="center" wrapText="1"/>
    </xf>
    <xf numFmtId="0" fontId="11" fillId="8" borderId="16" xfId="0" applyFont="1" applyFill="1" applyBorder="1" applyAlignment="1">
      <alignment horizontal="center" wrapText="1"/>
    </xf>
    <xf numFmtId="0" fontId="11" fillId="8" borderId="39"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8" borderId="50" xfId="0" applyFont="1" applyFill="1" applyBorder="1" applyAlignment="1">
      <alignment horizontal="center" vertical="center" wrapText="1"/>
    </xf>
    <xf numFmtId="0" fontId="29" fillId="9" borderId="0" xfId="0" applyFont="1" applyFill="1"/>
    <xf numFmtId="0" fontId="13" fillId="8" borderId="0" xfId="0" applyFont="1" applyFill="1"/>
    <xf numFmtId="0" fontId="13" fillId="0" borderId="0" xfId="0" applyFont="1"/>
    <xf numFmtId="0" fontId="13" fillId="0" borderId="0" xfId="0" applyFont="1" applyAlignment="1">
      <alignment horizontal="left"/>
    </xf>
    <xf numFmtId="0" fontId="13" fillId="0" borderId="33" xfId="0" applyFont="1" applyBorder="1"/>
    <xf numFmtId="0" fontId="13" fillId="0" borderId="43" xfId="0" applyFont="1" applyBorder="1" applyAlignment="1">
      <alignment horizontal="center"/>
    </xf>
    <xf numFmtId="0" fontId="13" fillId="0" borderId="46" xfId="0" applyFont="1" applyBorder="1"/>
    <xf numFmtId="0" fontId="13" fillId="0" borderId="47" xfId="0" applyFont="1" applyBorder="1" applyAlignment="1">
      <alignment horizontal="center"/>
    </xf>
    <xf numFmtId="0" fontId="13" fillId="0" borderId="42" xfId="0" applyFont="1" applyBorder="1"/>
    <xf numFmtId="0" fontId="13" fillId="0" borderId="40" xfId="0" applyFont="1" applyBorder="1" applyAlignment="1">
      <alignment horizontal="center" vertical="center"/>
    </xf>
    <xf numFmtId="0" fontId="31" fillId="8" borderId="0" xfId="0" applyFont="1" applyFill="1" applyAlignment="1">
      <alignment horizontal="left" vertical="center" wrapText="1"/>
    </xf>
    <xf numFmtId="0" fontId="13" fillId="8" borderId="0" xfId="0" applyFont="1" applyFill="1" applyAlignment="1">
      <alignment horizontal="center"/>
    </xf>
    <xf numFmtId="0" fontId="13" fillId="8" borderId="0" xfId="0" applyFont="1" applyFill="1" applyAlignment="1">
      <alignment horizontal="left"/>
    </xf>
    <xf numFmtId="0" fontId="18" fillId="0" borderId="1" xfId="0" applyFont="1" applyBorder="1" applyAlignment="1">
      <alignment horizontal="center" vertical="center"/>
    </xf>
    <xf numFmtId="0" fontId="4" fillId="0" borderId="1" xfId="0" applyFont="1" applyBorder="1" applyAlignment="1">
      <alignment horizontal="center" vertical="center" wrapText="1"/>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5" fillId="0" borderId="4" xfId="0" applyFont="1" applyBorder="1" applyAlignment="1">
      <alignment horizontal="center" vertical="center" wrapText="1"/>
    </xf>
    <xf numFmtId="165" fontId="13" fillId="8" borderId="0" xfId="0" applyNumberFormat="1" applyFont="1" applyFill="1" applyAlignment="1">
      <alignment horizontal="center" vertical="center"/>
    </xf>
    <xf numFmtId="165" fontId="33" fillId="8" borderId="1" xfId="0" applyNumberFormat="1" applyFont="1" applyFill="1" applyBorder="1" applyAlignment="1">
      <alignment horizontal="center" vertical="center"/>
    </xf>
    <xf numFmtId="0" fontId="10" fillId="4"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8" borderId="1" xfId="0" applyFont="1" applyFill="1" applyBorder="1" applyAlignment="1">
      <alignment horizontal="center" vertical="center" wrapText="1"/>
    </xf>
    <xf numFmtId="0" fontId="32" fillId="8" borderId="1" xfId="0" applyFont="1" applyFill="1" applyBorder="1" applyAlignment="1">
      <alignment horizontal="center" vertical="center"/>
    </xf>
    <xf numFmtId="0" fontId="29" fillId="8" borderId="0" xfId="0" applyFont="1" applyFill="1" applyAlignment="1">
      <alignment horizontal="center" vertical="center" wrapText="1"/>
    </xf>
    <xf numFmtId="0" fontId="29" fillId="8" borderId="47" xfId="0" applyFont="1" applyFill="1" applyBorder="1" applyAlignment="1">
      <alignment horizontal="center" vertical="center" wrapText="1"/>
    </xf>
    <xf numFmtId="0" fontId="15" fillId="0" borderId="1" xfId="0" applyFont="1" applyBorder="1" applyAlignment="1">
      <alignment horizontal="justify" vertical="center" wrapText="1"/>
    </xf>
    <xf numFmtId="0" fontId="11" fillId="8" borderId="11" xfId="0" applyFont="1" applyFill="1" applyBorder="1" applyAlignment="1">
      <alignment horizontal="center" vertical="center" wrapText="1"/>
    </xf>
    <xf numFmtId="0" fontId="37" fillId="10" borderId="37" xfId="0" applyFont="1" applyFill="1" applyBorder="1" applyAlignment="1">
      <alignment vertical="center" wrapText="1"/>
    </xf>
    <xf numFmtId="164" fontId="36" fillId="10" borderId="37" xfId="0" applyNumberFormat="1" applyFont="1" applyFill="1" applyBorder="1" applyAlignment="1">
      <alignment horizontal="center" vertical="center" wrapText="1"/>
    </xf>
    <xf numFmtId="9" fontId="37" fillId="10" borderId="37" xfId="1" applyFont="1" applyFill="1" applyBorder="1" applyAlignment="1" applyProtection="1">
      <alignment vertical="center" wrapText="1"/>
    </xf>
    <xf numFmtId="0" fontId="38" fillId="8" borderId="0" xfId="0" applyFont="1" applyFill="1"/>
    <xf numFmtId="0" fontId="38" fillId="0" borderId="0" xfId="0" applyFont="1"/>
    <xf numFmtId="0" fontId="38" fillId="8" borderId="46" xfId="0" applyFont="1" applyFill="1" applyBorder="1"/>
    <xf numFmtId="0" fontId="38" fillId="8" borderId="0" xfId="0" applyFont="1" applyFill="1" applyAlignment="1">
      <alignment horizontal="right"/>
    </xf>
    <xf numFmtId="0" fontId="38" fillId="8" borderId="47" xfId="0" applyFont="1" applyFill="1" applyBorder="1"/>
    <xf numFmtId="0" fontId="38" fillId="8" borderId="0" xfId="0" applyFont="1" applyFill="1" applyAlignment="1">
      <alignment horizontal="center"/>
    </xf>
    <xf numFmtId="0" fontId="38" fillId="8" borderId="1" xfId="0" applyFont="1" applyFill="1" applyBorder="1"/>
    <xf numFmtId="9" fontId="38" fillId="7" borderId="1" xfId="1" applyFont="1" applyFill="1" applyBorder="1" applyAlignment="1">
      <alignment horizontal="center" vertical="center"/>
    </xf>
    <xf numFmtId="9" fontId="38" fillId="8" borderId="1" xfId="0" applyNumberFormat="1" applyFont="1" applyFill="1" applyBorder="1"/>
    <xf numFmtId="9" fontId="38" fillId="8" borderId="1" xfId="0" applyNumberFormat="1" applyFont="1" applyFill="1" applyBorder="1" applyAlignment="1">
      <alignment horizontal="center"/>
    </xf>
    <xf numFmtId="165" fontId="38" fillId="7" borderId="1" xfId="0" applyNumberFormat="1" applyFont="1" applyFill="1" applyBorder="1" applyAlignment="1">
      <alignment horizontal="center"/>
    </xf>
    <xf numFmtId="0" fontId="38" fillId="8" borderId="1" xfId="0" applyFont="1" applyFill="1" applyBorder="1" applyAlignment="1">
      <alignment horizontal="center" vertical="center"/>
    </xf>
    <xf numFmtId="0" fontId="40" fillId="8" borderId="0" xfId="0" applyFont="1" applyFill="1" applyAlignment="1" applyProtection="1">
      <alignment vertical="center"/>
      <protection locked="0"/>
    </xf>
    <xf numFmtId="0" fontId="40" fillId="8" borderId="47" xfId="0" applyFont="1" applyFill="1" applyBorder="1" applyAlignment="1" applyProtection="1">
      <alignment vertical="center"/>
      <protection locked="0"/>
    </xf>
    <xf numFmtId="0" fontId="21" fillId="10" borderId="17" xfId="0" applyFont="1" applyFill="1" applyBorder="1" applyAlignment="1" applyProtection="1">
      <alignment horizontal="center" vertical="center"/>
      <protection locked="0"/>
    </xf>
    <xf numFmtId="9" fontId="40" fillId="7" borderId="19" xfId="1" applyFont="1" applyFill="1" applyBorder="1" applyAlignment="1" applyProtection="1">
      <alignment horizontal="center" vertical="center"/>
      <protection locked="0"/>
    </xf>
    <xf numFmtId="0" fontId="40" fillId="8" borderId="0" xfId="0" applyFont="1" applyFill="1" applyAlignment="1" applyProtection="1">
      <alignment horizontal="right" vertical="center"/>
      <protection locked="0"/>
    </xf>
    <xf numFmtId="0" fontId="38" fillId="8" borderId="42" xfId="0" applyFont="1" applyFill="1" applyBorder="1"/>
    <xf numFmtId="0" fontId="38" fillId="8" borderId="38" xfId="0" applyFont="1" applyFill="1" applyBorder="1"/>
    <xf numFmtId="0" fontId="38" fillId="8" borderId="40" xfId="0" applyFont="1" applyFill="1" applyBorder="1"/>
    <xf numFmtId="0" fontId="39" fillId="8" borderId="0" xfId="0" applyFont="1" applyFill="1" applyAlignment="1" applyProtection="1">
      <alignment vertical="center"/>
      <protection locked="0"/>
    </xf>
    <xf numFmtId="0" fontId="38" fillId="0" borderId="0" xfId="0" applyFont="1" applyProtection="1">
      <protection locked="0"/>
    </xf>
    <xf numFmtId="0" fontId="13" fillId="0" borderId="0" xfId="0" applyFont="1" applyProtection="1">
      <protection locked="0"/>
    </xf>
    <xf numFmtId="0" fontId="41" fillId="0" borderId="0" xfId="0" applyFont="1" applyAlignment="1" applyProtection="1">
      <alignment horizontal="center"/>
      <protection locked="0"/>
    </xf>
    <xf numFmtId="2" fontId="13" fillId="0" borderId="0" xfId="0" applyNumberFormat="1" applyFont="1" applyProtection="1">
      <protection locked="0"/>
    </xf>
    <xf numFmtId="0" fontId="4" fillId="0" borderId="0" xfId="0" applyFont="1" applyProtection="1">
      <protection locked="0"/>
    </xf>
    <xf numFmtId="0" fontId="13" fillId="0" borderId="0" xfId="0" applyFont="1" applyAlignment="1" applyProtection="1">
      <alignment horizontal="center"/>
      <protection locked="0"/>
    </xf>
    <xf numFmtId="0" fontId="46" fillId="0" borderId="0" xfId="0" applyFont="1" applyAlignment="1" applyProtection="1">
      <alignment wrapText="1"/>
      <protection locked="0"/>
    </xf>
    <xf numFmtId="0" fontId="46" fillId="0" borderId="0" xfId="0" applyFont="1" applyProtection="1">
      <protection locked="0"/>
    </xf>
    <xf numFmtId="9" fontId="47" fillId="11" borderId="55" xfId="0" applyNumberFormat="1" applyFont="1" applyFill="1" applyBorder="1" applyAlignment="1">
      <alignment horizontal="center" vertical="center"/>
    </xf>
    <xf numFmtId="1" fontId="47" fillId="11" borderId="37" xfId="0" applyNumberFormat="1" applyFont="1" applyFill="1" applyBorder="1" applyAlignment="1">
      <alignment horizontal="center" vertical="center"/>
    </xf>
    <xf numFmtId="9" fontId="47" fillId="11" borderId="37" xfId="0" applyNumberFormat="1" applyFont="1" applyFill="1" applyBorder="1" applyAlignment="1">
      <alignment horizontal="center" vertical="center"/>
    </xf>
    <xf numFmtId="9" fontId="47" fillId="8" borderId="4" xfId="1" applyFont="1" applyFill="1" applyBorder="1" applyAlignment="1" applyProtection="1">
      <alignment horizontal="center" vertical="center" wrapText="1"/>
      <protection locked="0"/>
    </xf>
    <xf numFmtId="0" fontId="40" fillId="8" borderId="46" xfId="0" applyFont="1" applyFill="1" applyBorder="1" applyAlignment="1" applyProtection="1">
      <alignment horizontal="center" vertical="center" wrapText="1"/>
      <protection locked="0"/>
    </xf>
    <xf numFmtId="0" fontId="40" fillId="8" borderId="46" xfId="0" applyFont="1" applyFill="1" applyBorder="1" applyAlignment="1" applyProtection="1">
      <alignment horizontal="center" vertical="center"/>
      <protection locked="0"/>
    </xf>
    <xf numFmtId="0" fontId="13" fillId="8" borderId="47" xfId="0" applyFont="1" applyFill="1" applyBorder="1" applyAlignment="1" applyProtection="1">
      <alignment horizontal="center"/>
      <protection locked="0"/>
    </xf>
    <xf numFmtId="0" fontId="10" fillId="8" borderId="47" xfId="0" applyFont="1" applyFill="1" applyBorder="1" applyAlignment="1" applyProtection="1">
      <alignment horizontal="center"/>
      <protection locked="0"/>
    </xf>
    <xf numFmtId="0" fontId="40" fillId="8" borderId="42" xfId="0" applyFont="1" applyFill="1" applyBorder="1" applyAlignment="1" applyProtection="1">
      <alignment horizontal="center" vertical="center"/>
      <protection locked="0"/>
    </xf>
    <xf numFmtId="0" fontId="10" fillId="8" borderId="38" xfId="0" applyFont="1" applyFill="1" applyBorder="1" applyAlignment="1" applyProtection="1">
      <alignment horizontal="center" vertical="center"/>
      <protection locked="0"/>
    </xf>
    <xf numFmtId="0" fontId="13" fillId="8" borderId="38" xfId="0" applyFont="1" applyFill="1" applyBorder="1" applyProtection="1">
      <protection locked="0"/>
    </xf>
    <xf numFmtId="2" fontId="13" fillId="8" borderId="38" xfId="0" applyNumberFormat="1" applyFont="1" applyFill="1" applyBorder="1" applyProtection="1">
      <protection locked="0"/>
    </xf>
    <xf numFmtId="0" fontId="13" fillId="8" borderId="40" xfId="0" applyFont="1" applyFill="1" applyBorder="1" applyProtection="1">
      <protection locked="0"/>
    </xf>
    <xf numFmtId="0" fontId="49" fillId="0" borderId="0" xfId="0" applyFont="1" applyProtection="1">
      <protection locked="0"/>
    </xf>
    <xf numFmtId="2" fontId="4" fillId="0" borderId="0" xfId="0" applyNumberFormat="1" applyFont="1" applyProtection="1">
      <protection locked="0"/>
    </xf>
    <xf numFmtId="0" fontId="23" fillId="12" borderId="0" xfId="0" applyFont="1" applyFill="1"/>
    <xf numFmtId="0" fontId="52" fillId="8" borderId="0" xfId="0" applyFont="1" applyFill="1" applyAlignment="1">
      <alignment horizontal="center" vertical="center" wrapText="1"/>
    </xf>
    <xf numFmtId="0" fontId="53" fillId="8" borderId="0" xfId="0" applyFont="1" applyFill="1" applyAlignment="1">
      <alignment horizontal="center"/>
    </xf>
    <xf numFmtId="0" fontId="28" fillId="8" borderId="0" xfId="0" applyFont="1" applyFill="1" applyAlignment="1">
      <alignment horizontal="center"/>
    </xf>
    <xf numFmtId="0" fontId="21" fillId="8" borderId="0" xfId="0" applyFont="1" applyFill="1" applyAlignment="1">
      <alignment horizontal="center" vertical="center"/>
    </xf>
    <xf numFmtId="0" fontId="29" fillId="8" borderId="0" xfId="0" applyFont="1" applyFill="1" applyAlignment="1">
      <alignment horizontal="left" vertical="center" wrapText="1"/>
    </xf>
    <xf numFmtId="0" fontId="54" fillId="8" borderId="37" xfId="0" applyFont="1" applyFill="1" applyBorder="1" applyAlignment="1">
      <alignment horizontal="center" vertical="center"/>
    </xf>
    <xf numFmtId="0" fontId="54" fillId="8" borderId="37" xfId="0" applyFont="1" applyFill="1" applyBorder="1" applyAlignment="1">
      <alignment horizontal="center" vertical="center" wrapText="1"/>
    </xf>
    <xf numFmtId="0" fontId="25" fillId="10" borderId="38" xfId="0" applyFont="1" applyFill="1" applyBorder="1" applyAlignment="1">
      <alignment horizontal="center" vertical="center"/>
    </xf>
    <xf numFmtId="0" fontId="42" fillId="0" borderId="1" xfId="0" applyFont="1" applyBorder="1" applyAlignment="1" applyProtection="1">
      <alignment horizontal="left" vertical="center" wrapText="1"/>
      <protection locked="0"/>
    </xf>
    <xf numFmtId="0" fontId="48" fillId="0" borderId="1" xfId="0" applyFont="1" applyBorder="1" applyAlignment="1">
      <alignment horizontal="left" vertical="center" wrapText="1"/>
    </xf>
    <xf numFmtId="0" fontId="48" fillId="0" borderId="1" xfId="0" applyFont="1" applyBorder="1" applyAlignment="1" applyProtection="1">
      <alignment horizontal="left" vertical="center" wrapText="1"/>
      <protection locked="0"/>
    </xf>
    <xf numFmtId="0" fontId="40" fillId="8" borderId="0" xfId="0" applyFont="1" applyFill="1" applyAlignment="1" applyProtection="1">
      <alignment vertical="center" wrapText="1"/>
      <protection locked="0"/>
    </xf>
    <xf numFmtId="0" fontId="40" fillId="8" borderId="0" xfId="0" applyFont="1" applyFill="1" applyAlignment="1" applyProtection="1">
      <alignment horizontal="center" vertical="center" wrapText="1"/>
      <protection locked="0"/>
    </xf>
    <xf numFmtId="0" fontId="10" fillId="8" borderId="0" xfId="0" applyFont="1" applyFill="1" applyAlignment="1" applyProtection="1">
      <alignment horizontal="center" vertical="center"/>
      <protection locked="0"/>
    </xf>
    <xf numFmtId="0" fontId="13" fillId="8" borderId="0" xfId="0" applyFont="1" applyFill="1" applyProtection="1">
      <protection locked="0"/>
    </xf>
    <xf numFmtId="2" fontId="13" fillId="8" borderId="0" xfId="0" applyNumberFormat="1" applyFont="1" applyFill="1" applyProtection="1">
      <protection locked="0"/>
    </xf>
    <xf numFmtId="2" fontId="13" fillId="8" borderId="0" xfId="0" applyNumberFormat="1" applyFont="1" applyFill="1" applyAlignment="1" applyProtection="1">
      <alignment horizontal="center"/>
      <protection locked="0"/>
    </xf>
    <xf numFmtId="0" fontId="13" fillId="8" borderId="0" xfId="0" applyFont="1" applyFill="1" applyAlignment="1" applyProtection="1">
      <alignment horizontal="center"/>
      <protection locked="0"/>
    </xf>
    <xf numFmtId="2" fontId="10" fillId="8" borderId="0" xfId="0" applyNumberFormat="1" applyFont="1" applyFill="1" applyAlignment="1" applyProtection="1">
      <alignment horizontal="center"/>
      <protection locked="0"/>
    </xf>
    <xf numFmtId="0" fontId="10" fillId="8" borderId="0" xfId="0" applyFont="1" applyFill="1" applyAlignment="1" applyProtection="1">
      <alignment horizontal="center"/>
      <protection locked="0"/>
    </xf>
    <xf numFmtId="0" fontId="42" fillId="0" borderId="37" xfId="0" applyFont="1" applyBorder="1" applyProtection="1">
      <protection locked="0"/>
    </xf>
    <xf numFmtId="0" fontId="43" fillId="8" borderId="0" xfId="0" applyFont="1" applyFill="1" applyAlignment="1" applyProtection="1">
      <alignment horizontal="right"/>
      <protection locked="0"/>
    </xf>
    <xf numFmtId="9" fontId="42" fillId="0" borderId="1" xfId="1" applyFont="1" applyBorder="1" applyAlignment="1" applyProtection="1">
      <alignment horizontal="center" vertical="center" wrapText="1"/>
      <protection locked="0"/>
    </xf>
    <xf numFmtId="0" fontId="45" fillId="7" borderId="44" xfId="0" applyFont="1" applyFill="1" applyBorder="1" applyAlignment="1">
      <alignment horizontal="center" vertical="center" wrapText="1"/>
    </xf>
    <xf numFmtId="0" fontId="42" fillId="0" borderId="1" xfId="0" applyFont="1" applyBorder="1" applyAlignment="1" applyProtection="1">
      <alignment vertical="center" wrapText="1"/>
      <protection locked="0"/>
    </xf>
    <xf numFmtId="0" fontId="48" fillId="0" borderId="1" xfId="0" applyFont="1" applyBorder="1" applyAlignment="1" applyProtection="1">
      <alignment horizontal="justify" vertical="center" wrapText="1"/>
      <protection locked="0"/>
    </xf>
    <xf numFmtId="0" fontId="38" fillId="8" borderId="32" xfId="0" applyFont="1" applyFill="1" applyBorder="1" applyAlignment="1">
      <alignment horizontal="center"/>
    </xf>
    <xf numFmtId="0" fontId="45" fillId="7" borderId="44" xfId="0" applyFont="1" applyFill="1" applyBorder="1" applyAlignment="1">
      <alignment horizontal="center" vertical="center"/>
    </xf>
    <xf numFmtId="9" fontId="47" fillId="11" borderId="63" xfId="0" applyNumberFormat="1" applyFont="1" applyFill="1" applyBorder="1" applyAlignment="1">
      <alignment horizontal="center" vertical="center"/>
    </xf>
    <xf numFmtId="1" fontId="47" fillId="11" borderId="45" xfId="0" applyNumberFormat="1" applyFont="1" applyFill="1" applyBorder="1" applyAlignment="1">
      <alignment horizontal="center" vertical="center"/>
    </xf>
    <xf numFmtId="9" fontId="47" fillId="11" borderId="45" xfId="0" applyNumberFormat="1" applyFont="1" applyFill="1" applyBorder="1" applyAlignment="1">
      <alignment horizontal="center" vertical="center"/>
    </xf>
    <xf numFmtId="9" fontId="47" fillId="11" borderId="45" xfId="1" applyFont="1" applyFill="1" applyBorder="1" applyAlignment="1" applyProtection="1">
      <alignment horizontal="center" vertical="center"/>
    </xf>
    <xf numFmtId="0" fontId="42" fillId="0" borderId="45" xfId="0" applyFont="1" applyBorder="1" applyProtection="1">
      <protection locked="0"/>
    </xf>
    <xf numFmtId="0" fontId="48" fillId="0" borderId="9" xfId="0" applyFont="1" applyBorder="1" applyAlignment="1" applyProtection="1">
      <alignment horizontal="left" vertical="center" wrapText="1"/>
      <protection locked="0"/>
    </xf>
    <xf numFmtId="0" fontId="42" fillId="0" borderId="14" xfId="0" applyFont="1" applyBorder="1" applyAlignment="1" applyProtection="1">
      <alignment horizontal="left" vertical="center" wrapText="1"/>
      <protection locked="0"/>
    </xf>
    <xf numFmtId="9" fontId="42" fillId="0" borderId="14" xfId="1" applyFont="1" applyBorder="1" applyAlignment="1" applyProtection="1">
      <alignment horizontal="center" vertical="center" wrapText="1"/>
      <protection locked="0"/>
    </xf>
    <xf numFmtId="0" fontId="58" fillId="0" borderId="1" xfId="0" applyFont="1" applyBorder="1" applyAlignment="1">
      <alignment horizontal="justify" vertical="center" wrapText="1"/>
    </xf>
    <xf numFmtId="0" fontId="58" fillId="0" borderId="1" xfId="0" applyFont="1" applyBorder="1" applyAlignment="1">
      <alignment horizontal="left" vertical="center" wrapText="1"/>
    </xf>
    <xf numFmtId="0" fontId="11" fillId="8" borderId="1" xfId="0" applyFont="1" applyFill="1" applyBorder="1" applyAlignment="1">
      <alignment horizontal="center" vertical="center"/>
    </xf>
    <xf numFmtId="9" fontId="42" fillId="0" borderId="9" xfId="1" applyFont="1" applyBorder="1" applyAlignment="1" applyProtection="1">
      <alignment horizontal="center" vertical="center" wrapText="1"/>
      <protection locked="0"/>
    </xf>
    <xf numFmtId="0" fontId="45" fillId="7" borderId="65" xfId="0" applyFont="1" applyFill="1" applyBorder="1" applyAlignment="1">
      <alignment horizontal="center" vertical="center" wrapText="1"/>
    </xf>
    <xf numFmtId="0" fontId="45" fillId="7" borderId="66" xfId="0" applyFont="1" applyFill="1" applyBorder="1" applyAlignment="1">
      <alignment horizontal="center" vertical="center" wrapText="1"/>
    </xf>
    <xf numFmtId="0" fontId="45" fillId="7" borderId="67" xfId="0" applyFont="1" applyFill="1" applyBorder="1" applyAlignment="1">
      <alignment horizontal="center" vertical="center" wrapText="1"/>
    </xf>
    <xf numFmtId="166" fontId="47" fillId="11" borderId="55" xfId="0" applyNumberFormat="1" applyFont="1" applyFill="1" applyBorder="1" applyAlignment="1">
      <alignment horizontal="center" vertical="center"/>
    </xf>
    <xf numFmtId="0" fontId="46" fillId="0" borderId="0" xfId="0" applyFont="1" applyAlignment="1" applyProtection="1">
      <alignment vertical="center"/>
      <protection locked="0"/>
    </xf>
    <xf numFmtId="9" fontId="42" fillId="0" borderId="9" xfId="0" applyNumberFormat="1" applyFont="1" applyBorder="1" applyAlignment="1" applyProtection="1">
      <alignment horizontal="center" vertical="center" wrapText="1"/>
      <protection locked="0"/>
    </xf>
    <xf numFmtId="9" fontId="62" fillId="6" borderId="9" xfId="1" applyFont="1" applyFill="1" applyBorder="1" applyAlignment="1" applyProtection="1">
      <alignment horizontal="center" vertical="center" wrapText="1"/>
      <protection locked="0"/>
    </xf>
    <xf numFmtId="9" fontId="42" fillId="6" borderId="1" xfId="1" applyFont="1" applyFill="1" applyBorder="1" applyAlignment="1" applyProtection="1">
      <alignment horizontal="center" vertical="center" wrapText="1"/>
      <protection locked="0"/>
    </xf>
    <xf numFmtId="9" fontId="48" fillId="6" borderId="1" xfId="1" applyFont="1" applyFill="1" applyBorder="1" applyAlignment="1" applyProtection="1">
      <alignment horizontal="center" vertical="center" wrapText="1"/>
      <protection locked="0"/>
    </xf>
    <xf numFmtId="43" fontId="47" fillId="0" borderId="0" xfId="0" applyNumberFormat="1" applyFont="1" applyAlignment="1" applyProtection="1">
      <alignment horizontal="center" vertical="center"/>
      <protection locked="0"/>
    </xf>
    <xf numFmtId="167" fontId="47" fillId="0" borderId="0" xfId="12" applyNumberFormat="1" applyFont="1" applyAlignment="1" applyProtection="1">
      <alignment horizontal="center" vertical="center"/>
      <protection locked="0"/>
    </xf>
    <xf numFmtId="43" fontId="47" fillId="0" borderId="0" xfId="12" applyFont="1" applyAlignment="1" applyProtection="1">
      <alignment horizontal="center" vertical="center"/>
      <protection locked="0"/>
    </xf>
    <xf numFmtId="167" fontId="47" fillId="14" borderId="17" xfId="12" applyNumberFormat="1" applyFont="1" applyFill="1" applyBorder="1" applyAlignment="1" applyProtection="1">
      <alignment horizontal="center" vertical="center"/>
      <protection locked="0"/>
    </xf>
    <xf numFmtId="166" fontId="47" fillId="14" borderId="19" xfId="1" applyNumberFormat="1" applyFont="1" applyFill="1" applyBorder="1" applyAlignment="1" applyProtection="1">
      <alignment horizontal="center" vertical="center"/>
      <protection locked="0"/>
    </xf>
    <xf numFmtId="166" fontId="47" fillId="14" borderId="0" xfId="1" applyNumberFormat="1" applyFont="1" applyFill="1" applyBorder="1" applyAlignment="1" applyProtection="1">
      <alignment horizontal="center" vertical="center"/>
      <protection locked="0"/>
    </xf>
    <xf numFmtId="167" fontId="47" fillId="15" borderId="0" xfId="12" applyNumberFormat="1" applyFont="1" applyFill="1" applyAlignment="1" applyProtection="1">
      <alignment horizontal="center" vertical="center"/>
      <protection locked="0"/>
    </xf>
    <xf numFmtId="43" fontId="47" fillId="15" borderId="0" xfId="12" applyFont="1" applyFill="1" applyAlignment="1" applyProtection="1">
      <alignment horizontal="center" vertical="center"/>
      <protection locked="0"/>
    </xf>
    <xf numFmtId="9" fontId="73" fillId="11" borderId="37" xfId="0" applyNumberFormat="1" applyFont="1" applyFill="1" applyBorder="1" applyAlignment="1">
      <alignment horizontal="center" vertical="center"/>
    </xf>
    <xf numFmtId="166" fontId="73" fillId="11" borderId="55" xfId="0" applyNumberFormat="1" applyFont="1" applyFill="1" applyBorder="1" applyAlignment="1">
      <alignment horizontal="center" vertical="center"/>
    </xf>
    <xf numFmtId="9" fontId="73" fillId="11" borderId="55" xfId="0" applyNumberFormat="1" applyFont="1" applyFill="1" applyBorder="1" applyAlignment="1">
      <alignment horizontal="center" vertical="center"/>
    </xf>
    <xf numFmtId="14" fontId="32" fillId="8" borderId="1" xfId="0" applyNumberFormat="1" applyFont="1" applyFill="1" applyBorder="1" applyAlignment="1">
      <alignment horizontal="center" vertical="center"/>
    </xf>
    <xf numFmtId="14" fontId="38" fillId="8" borderId="26" xfId="0" applyNumberFormat="1" applyFont="1" applyFill="1" applyBorder="1" applyAlignment="1">
      <alignment horizontal="center"/>
    </xf>
    <xf numFmtId="9" fontId="29" fillId="16" borderId="9" xfId="1" applyFont="1" applyFill="1" applyBorder="1" applyAlignment="1" applyProtection="1">
      <alignment horizontal="left" vertical="center" wrapText="1"/>
      <protection locked="0"/>
    </xf>
    <xf numFmtId="9" fontId="29" fillId="16" borderId="1" xfId="1" applyFont="1" applyFill="1" applyBorder="1" applyAlignment="1" applyProtection="1">
      <alignment horizontal="left" vertical="center" wrapText="1"/>
      <protection locked="0"/>
    </xf>
    <xf numFmtId="9" fontId="28" fillId="16" borderId="1" xfId="1" applyFont="1" applyFill="1" applyBorder="1" applyAlignment="1" applyProtection="1">
      <alignment horizontal="left" vertical="center" wrapText="1"/>
      <protection locked="0"/>
    </xf>
    <xf numFmtId="9" fontId="70" fillId="16" borderId="1" xfId="11" applyNumberFormat="1" applyFont="1" applyFill="1" applyBorder="1" applyAlignment="1" applyProtection="1">
      <alignment horizontal="left" vertical="center" wrapText="1"/>
      <protection locked="0"/>
    </xf>
    <xf numFmtId="0" fontId="4" fillId="0" borderId="0" xfId="0" applyFont="1" applyAlignment="1" applyProtection="1">
      <alignment vertical="top"/>
      <protection locked="0"/>
    </xf>
    <xf numFmtId="9" fontId="28" fillId="16" borderId="4" xfId="1" applyFont="1" applyFill="1" applyBorder="1" applyAlignment="1" applyProtection="1">
      <alignment horizontal="left" vertical="top" wrapText="1"/>
      <protection locked="0"/>
    </xf>
    <xf numFmtId="0" fontId="39" fillId="8" borderId="0" xfId="0" applyFont="1" applyFill="1" applyAlignment="1" applyProtection="1">
      <alignment vertical="top"/>
      <protection locked="0"/>
    </xf>
    <xf numFmtId="9" fontId="47" fillId="11" borderId="84" xfId="0" applyNumberFormat="1" applyFont="1" applyFill="1" applyBorder="1" applyAlignment="1">
      <alignment horizontal="center" vertical="center"/>
    </xf>
    <xf numFmtId="1" fontId="47" fillId="11" borderId="60" xfId="0" applyNumberFormat="1" applyFont="1" applyFill="1" applyBorder="1" applyAlignment="1">
      <alignment horizontal="center" vertical="center"/>
    </xf>
    <xf numFmtId="166" fontId="47" fillId="11" borderId="84" xfId="0" applyNumberFormat="1" applyFont="1" applyFill="1" applyBorder="1" applyAlignment="1">
      <alignment horizontal="center" vertical="center"/>
    </xf>
    <xf numFmtId="9" fontId="73" fillId="11" borderId="60" xfId="0" applyNumberFormat="1" applyFont="1" applyFill="1" applyBorder="1" applyAlignment="1">
      <alignment horizontal="center" vertical="center"/>
    </xf>
    <xf numFmtId="166" fontId="73" fillId="11" borderId="84" xfId="0" applyNumberFormat="1" applyFont="1" applyFill="1" applyBorder="1" applyAlignment="1">
      <alignment horizontal="center" vertical="center"/>
    </xf>
    <xf numFmtId="9" fontId="40" fillId="8" borderId="4" xfId="0" applyNumberFormat="1" applyFont="1" applyFill="1" applyBorder="1" applyAlignment="1" applyProtection="1">
      <alignment horizontal="center" vertical="top"/>
      <protection locked="0"/>
    </xf>
    <xf numFmtId="0" fontId="48" fillId="0" borderId="4" xfId="0" applyFont="1" applyBorder="1" applyAlignment="1" applyProtection="1">
      <alignment horizontal="left" vertical="center" wrapText="1"/>
      <protection locked="0"/>
    </xf>
    <xf numFmtId="0" fontId="42" fillId="0" borderId="37" xfId="0" applyFont="1" applyBorder="1" applyAlignment="1" applyProtection="1">
      <alignment horizontal="center"/>
      <protection locked="0"/>
    </xf>
    <xf numFmtId="0" fontId="26" fillId="16" borderId="2" xfId="11" applyFill="1" applyBorder="1" applyAlignment="1" applyProtection="1">
      <alignment horizontal="center" vertical="center" wrapText="1"/>
      <protection locked="0"/>
    </xf>
    <xf numFmtId="0" fontId="81" fillId="16" borderId="49" xfId="11" applyFont="1" applyFill="1" applyBorder="1" applyAlignment="1" applyProtection="1">
      <alignment horizontal="center" vertical="center" wrapText="1"/>
      <protection locked="0"/>
    </xf>
    <xf numFmtId="0" fontId="4" fillId="16" borderId="1" xfId="0" applyFont="1" applyFill="1" applyBorder="1" applyAlignment="1" applyProtection="1">
      <alignment vertical="top" wrapText="1"/>
      <protection locked="0"/>
    </xf>
    <xf numFmtId="0" fontId="81" fillId="16" borderId="1" xfId="11" applyFont="1" applyFill="1" applyBorder="1" applyAlignment="1" applyProtection="1">
      <alignment horizontal="center" vertical="center" wrapText="1"/>
      <protection locked="0"/>
    </xf>
    <xf numFmtId="0" fontId="26" fillId="16" borderId="1" xfId="11" applyFill="1" applyBorder="1" applyAlignment="1" applyProtection="1">
      <alignment vertical="center" wrapText="1"/>
      <protection locked="0"/>
    </xf>
    <xf numFmtId="9" fontId="73" fillId="11" borderId="46" xfId="1" applyFont="1" applyFill="1" applyBorder="1" applyAlignment="1" applyProtection="1">
      <alignment horizontal="center" vertical="center"/>
    </xf>
    <xf numFmtId="0" fontId="42" fillId="11" borderId="1" xfId="0" applyFont="1" applyFill="1" applyBorder="1" applyProtection="1">
      <protection locked="0"/>
    </xf>
    <xf numFmtId="0" fontId="26" fillId="11" borderId="1" xfId="11" applyFill="1" applyBorder="1" applyAlignment="1" applyProtection="1">
      <alignment vertical="center" wrapText="1"/>
      <protection locked="0"/>
    </xf>
    <xf numFmtId="0" fontId="26" fillId="16" borderId="1" xfId="11" applyFill="1" applyBorder="1" applyAlignment="1" applyProtection="1">
      <alignment horizontal="center" vertical="center"/>
      <protection locked="0"/>
    </xf>
    <xf numFmtId="0" fontId="79" fillId="16" borderId="1" xfId="11" applyFont="1" applyFill="1" applyBorder="1" applyAlignment="1" applyProtection="1">
      <alignment horizontal="center" vertical="center" wrapText="1"/>
      <protection locked="0"/>
    </xf>
    <xf numFmtId="0" fontId="79" fillId="16" borderId="2" xfId="11" applyFont="1" applyFill="1" applyBorder="1" applyAlignment="1" applyProtection="1">
      <alignment horizontal="center" vertical="center" wrapText="1"/>
      <protection locked="0"/>
    </xf>
    <xf numFmtId="9" fontId="66" fillId="16" borderId="1" xfId="1" applyFont="1" applyFill="1" applyBorder="1" applyAlignment="1" applyProtection="1">
      <alignment horizontal="left" vertical="center" wrapText="1"/>
      <protection locked="0"/>
    </xf>
    <xf numFmtId="9" fontId="66" fillId="16" borderId="2" xfId="1" applyFont="1" applyFill="1" applyBorder="1" applyAlignment="1" applyProtection="1">
      <alignment horizontal="left" vertical="top" wrapText="1"/>
      <protection locked="0"/>
    </xf>
    <xf numFmtId="0" fontId="26" fillId="16" borderId="1" xfId="11" applyFill="1" applyBorder="1" applyAlignment="1" applyProtection="1">
      <alignment horizontal="center" vertical="center" wrapText="1"/>
      <protection locked="0"/>
    </xf>
    <xf numFmtId="0" fontId="26" fillId="16" borderId="3" xfId="11" applyFill="1" applyBorder="1" applyAlignment="1" applyProtection="1">
      <alignment horizontal="center" vertical="center" wrapText="1"/>
      <protection locked="0"/>
    </xf>
    <xf numFmtId="0" fontId="26" fillId="0" borderId="2" xfId="11" applyFill="1" applyBorder="1" applyAlignment="1" applyProtection="1">
      <alignment horizontal="center" vertical="center" wrapText="1"/>
      <protection locked="0"/>
    </xf>
    <xf numFmtId="9" fontId="70" fillId="0" borderId="1" xfId="11" applyNumberFormat="1" applyFont="1" applyFill="1" applyBorder="1" applyAlignment="1" applyProtection="1">
      <alignment horizontal="left" vertical="center" wrapText="1"/>
      <protection locked="0"/>
    </xf>
    <xf numFmtId="9" fontId="28" fillId="0" borderId="1" xfId="1" applyFont="1" applyFill="1" applyBorder="1" applyAlignment="1" applyProtection="1">
      <alignment horizontal="left" vertical="center" wrapText="1"/>
      <protection locked="0"/>
    </xf>
    <xf numFmtId="0" fontId="4" fillId="0" borderId="1" xfId="0" applyFont="1" applyBorder="1" applyAlignment="1" applyProtection="1">
      <alignment vertical="top" wrapText="1"/>
      <protection locked="0"/>
    </xf>
    <xf numFmtId="9" fontId="28" fillId="0" borderId="4" xfId="1" applyFont="1" applyFill="1" applyBorder="1" applyAlignment="1" applyProtection="1">
      <alignment horizontal="left" vertical="top" wrapText="1"/>
      <protection locked="0"/>
    </xf>
    <xf numFmtId="0" fontId="13" fillId="0" borderId="0" xfId="0" applyFont="1" applyAlignment="1" applyProtection="1">
      <alignment wrapText="1"/>
      <protection locked="0"/>
    </xf>
    <xf numFmtId="0" fontId="26" fillId="0" borderId="1" xfId="11" applyFill="1" applyBorder="1" applyAlignment="1" applyProtection="1">
      <alignment horizontal="center" vertical="center" wrapText="1"/>
      <protection locked="0"/>
    </xf>
    <xf numFmtId="0" fontId="42" fillId="0" borderId="37" xfId="0" applyFont="1" applyBorder="1" applyAlignment="1" applyProtection="1">
      <alignment wrapText="1"/>
      <protection locked="0"/>
    </xf>
    <xf numFmtId="0" fontId="13" fillId="8" borderId="0" xfId="0" applyFont="1" applyFill="1" applyAlignment="1" applyProtection="1">
      <alignment horizontal="center" wrapText="1"/>
      <protection locked="0"/>
    </xf>
    <xf numFmtId="0" fontId="10" fillId="8" borderId="0" xfId="0" applyFont="1" applyFill="1" applyAlignment="1" applyProtection="1">
      <alignment horizontal="center" wrapText="1"/>
      <protection locked="0"/>
    </xf>
    <xf numFmtId="0" fontId="13" fillId="8" borderId="38" xfId="0" applyFont="1" applyFill="1" applyBorder="1" applyAlignment="1" applyProtection="1">
      <alignment wrapText="1"/>
      <protection locked="0"/>
    </xf>
    <xf numFmtId="0" fontId="39" fillId="8" borderId="0" xfId="0" applyFont="1" applyFill="1" applyAlignment="1" applyProtection="1">
      <alignment vertical="center" wrapText="1"/>
      <protection locked="0"/>
    </xf>
    <xf numFmtId="0" fontId="4" fillId="0" borderId="0" xfId="0" applyFont="1" applyAlignment="1" applyProtection="1">
      <alignment wrapText="1"/>
      <protection locked="0"/>
    </xf>
    <xf numFmtId="9" fontId="29" fillId="0" borderId="9" xfId="1" applyFont="1" applyFill="1" applyBorder="1" applyAlignment="1" applyProtection="1">
      <alignment horizontal="left" vertical="center" wrapText="1"/>
      <protection locked="0"/>
    </xf>
    <xf numFmtId="9" fontId="29" fillId="0" borderId="1" xfId="1" applyFont="1" applyFill="1" applyBorder="1" applyAlignment="1" applyProtection="1">
      <alignment horizontal="left" vertical="center" wrapText="1"/>
      <protection locked="0"/>
    </xf>
    <xf numFmtId="0" fontId="26" fillId="0" borderId="1" xfId="11" applyFill="1" applyBorder="1" applyAlignment="1" applyProtection="1">
      <alignment vertical="center" wrapText="1"/>
      <protection locked="0"/>
    </xf>
    <xf numFmtId="9" fontId="66" fillId="0" borderId="1" xfId="1" applyFont="1" applyFill="1" applyBorder="1" applyAlignment="1" applyProtection="1">
      <alignment horizontal="left" vertical="center" wrapText="1"/>
      <protection locked="0"/>
    </xf>
    <xf numFmtId="9" fontId="66" fillId="0" borderId="2" xfId="1" applyFont="1" applyFill="1" applyBorder="1" applyAlignment="1" applyProtection="1">
      <alignment horizontal="left" vertical="top" wrapText="1"/>
      <protection locked="0"/>
    </xf>
    <xf numFmtId="0" fontId="26" fillId="0" borderId="3" xfId="11" applyFill="1" applyBorder="1" applyAlignment="1" applyProtection="1">
      <alignment horizontal="center" vertical="center" wrapText="1"/>
      <protection locked="0"/>
    </xf>
    <xf numFmtId="0" fontId="13" fillId="8" borderId="1" xfId="0" applyFont="1" applyFill="1" applyBorder="1" applyAlignment="1">
      <alignment horizontal="center" vertical="center" wrapText="1"/>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10"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Border="1" applyAlignment="1">
      <alignment horizontal="center"/>
    </xf>
    <xf numFmtId="0" fontId="4" fillId="0" borderId="32" xfId="0" applyFont="1" applyBorder="1" applyAlignment="1">
      <alignment horizontal="center"/>
    </xf>
    <xf numFmtId="0" fontId="4" fillId="0" borderId="6" xfId="0" applyFont="1" applyBorder="1" applyAlignment="1">
      <alignment horizontal="center"/>
    </xf>
    <xf numFmtId="0" fontId="54" fillId="8" borderId="44" xfId="0" applyFont="1" applyFill="1" applyBorder="1" applyAlignment="1">
      <alignment horizontal="center" vertical="center" wrapText="1"/>
    </xf>
    <xf numFmtId="0" fontId="54" fillId="8" borderId="60" xfId="0" applyFont="1" applyFill="1" applyBorder="1" applyAlignment="1">
      <alignment horizontal="center" vertical="center" wrapText="1"/>
    </xf>
    <xf numFmtId="0" fontId="54" fillId="8" borderId="45" xfId="0" applyFont="1" applyFill="1" applyBorder="1" applyAlignment="1">
      <alignment horizontal="center" vertical="center" wrapText="1"/>
    </xf>
    <xf numFmtId="0" fontId="29" fillId="8" borderId="33" xfId="0" applyFont="1" applyFill="1" applyBorder="1" applyAlignment="1">
      <alignment horizontal="left" vertical="center" wrapText="1"/>
    </xf>
    <xf numFmtId="0" fontId="29" fillId="8" borderId="41" xfId="0" applyFont="1" applyFill="1" applyBorder="1" applyAlignment="1">
      <alignment horizontal="left" vertical="center" wrapText="1"/>
    </xf>
    <xf numFmtId="0" fontId="29" fillId="8" borderId="43" xfId="0" applyFont="1" applyFill="1" applyBorder="1" applyAlignment="1">
      <alignment horizontal="left" vertical="center" wrapText="1"/>
    </xf>
    <xf numFmtId="0" fontId="29" fillId="8" borderId="46" xfId="0" applyFont="1" applyFill="1" applyBorder="1" applyAlignment="1">
      <alignment horizontal="left" vertical="center" wrapText="1"/>
    </xf>
    <xf numFmtId="0" fontId="29" fillId="8" borderId="0" xfId="0" applyFont="1" applyFill="1" applyAlignment="1">
      <alignment horizontal="left" vertical="center" wrapText="1"/>
    </xf>
    <xf numFmtId="0" fontId="29" fillId="8" borderId="47" xfId="0" applyFont="1" applyFill="1" applyBorder="1" applyAlignment="1">
      <alignment horizontal="left" vertical="center" wrapText="1"/>
    </xf>
    <xf numFmtId="0" fontId="29" fillId="8" borderId="42" xfId="0" applyFont="1" applyFill="1" applyBorder="1" applyAlignment="1">
      <alignment horizontal="left" vertical="center" wrapText="1"/>
    </xf>
    <xf numFmtId="0" fontId="29" fillId="8" borderId="38" xfId="0" applyFont="1" applyFill="1" applyBorder="1" applyAlignment="1">
      <alignment horizontal="left" vertical="center" wrapText="1"/>
    </xf>
    <xf numFmtId="0" fontId="29" fillId="8" borderId="40" xfId="0" applyFont="1" applyFill="1" applyBorder="1" applyAlignment="1">
      <alignment horizontal="left" vertical="center" wrapText="1"/>
    </xf>
    <xf numFmtId="0" fontId="29" fillId="8" borderId="17" xfId="0" applyFont="1" applyFill="1" applyBorder="1" applyAlignment="1">
      <alignment horizontal="left" vertical="center" wrapText="1"/>
    </xf>
    <xf numFmtId="0" fontId="29" fillId="8" borderId="18" xfId="0" applyFont="1" applyFill="1" applyBorder="1" applyAlignment="1">
      <alignment horizontal="left" vertical="center" wrapText="1"/>
    </xf>
    <xf numFmtId="0" fontId="29" fillId="8" borderId="19" xfId="0" applyFont="1" applyFill="1" applyBorder="1" applyAlignment="1">
      <alignment horizontal="left" vertical="center" wrapText="1"/>
    </xf>
    <xf numFmtId="0" fontId="53" fillId="8" borderId="0" xfId="0" applyFont="1" applyFill="1" applyAlignment="1">
      <alignment horizontal="center"/>
    </xf>
    <xf numFmtId="0" fontId="21" fillId="13" borderId="0" xfId="0" applyFont="1" applyFill="1" applyAlignment="1">
      <alignment horizontal="center" vertical="center"/>
    </xf>
    <xf numFmtId="0" fontId="28" fillId="8" borderId="44" xfId="0" applyFont="1" applyFill="1" applyBorder="1" applyAlignment="1">
      <alignment horizontal="center" vertical="center"/>
    </xf>
    <xf numFmtId="0" fontId="28" fillId="8" borderId="45" xfId="0" applyFont="1" applyFill="1" applyBorder="1" applyAlignment="1">
      <alignment horizontal="center" vertical="center"/>
    </xf>
    <xf numFmtId="0" fontId="28" fillId="8" borderId="5" xfId="0" applyFont="1" applyFill="1" applyBorder="1" applyAlignment="1">
      <alignment horizontal="left" vertical="center" wrapText="1"/>
    </xf>
    <xf numFmtId="0" fontId="28" fillId="8" borderId="32" xfId="0" applyFont="1" applyFill="1" applyBorder="1" applyAlignment="1">
      <alignment horizontal="left" vertical="center" wrapText="1"/>
    </xf>
    <xf numFmtId="0" fontId="28" fillId="8" borderId="51" xfId="0" applyFont="1" applyFill="1" applyBorder="1" applyAlignment="1">
      <alignment horizontal="left" vertical="center" wrapText="1"/>
    </xf>
    <xf numFmtId="0" fontId="28" fillId="8" borderId="49" xfId="0" applyFont="1" applyFill="1" applyBorder="1" applyAlignment="1">
      <alignment horizontal="left" vertical="center" wrapText="1"/>
    </xf>
    <xf numFmtId="0" fontId="28" fillId="8" borderId="20" xfId="0" applyFont="1" applyFill="1" applyBorder="1" applyAlignment="1">
      <alignment horizontal="left" vertical="center" wrapText="1"/>
    </xf>
    <xf numFmtId="0" fontId="28" fillId="8" borderId="48" xfId="0" applyFont="1" applyFill="1" applyBorder="1" applyAlignment="1">
      <alignment horizontal="left" vertical="center" wrapText="1"/>
    </xf>
    <xf numFmtId="0" fontId="28" fillId="8" borderId="7" xfId="0" applyFont="1" applyFill="1" applyBorder="1" applyAlignment="1">
      <alignment horizontal="left" vertical="center" wrapText="1"/>
    </xf>
    <xf numFmtId="0" fontId="28" fillId="8" borderId="26" xfId="0" applyFont="1" applyFill="1" applyBorder="1" applyAlignment="1">
      <alignment horizontal="left" vertical="center" wrapText="1"/>
    </xf>
    <xf numFmtId="0" fontId="28" fillId="8" borderId="52" xfId="0" applyFont="1" applyFill="1" applyBorder="1" applyAlignment="1">
      <alignment horizontal="left" vertical="center" wrapText="1"/>
    </xf>
    <xf numFmtId="0" fontId="28" fillId="8" borderId="53" xfId="0" applyFont="1" applyFill="1" applyBorder="1" applyAlignment="1">
      <alignment horizontal="left" vertical="center" wrapText="1"/>
    </xf>
    <xf numFmtId="0" fontId="28" fillId="8" borderId="38" xfId="0" applyFont="1" applyFill="1" applyBorder="1" applyAlignment="1">
      <alignment horizontal="left" vertical="center" wrapText="1"/>
    </xf>
    <xf numFmtId="0" fontId="28" fillId="8" borderId="40" xfId="0" applyFont="1" applyFill="1" applyBorder="1" applyAlignment="1">
      <alignment horizontal="left" vertical="center" wrapText="1"/>
    </xf>
    <xf numFmtId="0" fontId="29" fillId="8" borderId="54" xfId="0" applyFont="1" applyFill="1" applyBorder="1" applyAlignment="1">
      <alignment horizontal="center" vertical="center" wrapText="1"/>
    </xf>
    <xf numFmtId="0" fontId="29" fillId="8" borderId="26" xfId="0" applyFont="1" applyFill="1" applyBorder="1" applyAlignment="1">
      <alignment horizontal="center" vertical="center" wrapText="1"/>
    </xf>
    <xf numFmtId="0" fontId="29" fillId="8" borderId="52" xfId="0" applyFont="1" applyFill="1" applyBorder="1" applyAlignment="1">
      <alignment horizontal="center" vertical="center" wrapText="1"/>
    </xf>
    <xf numFmtId="0" fontId="11" fillId="8" borderId="39"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34" fillId="8" borderId="0" xfId="0" applyFont="1" applyFill="1" applyAlignment="1">
      <alignment horizontal="center"/>
    </xf>
    <xf numFmtId="0" fontId="21" fillId="10" borderId="0" xfId="0" applyFont="1" applyFill="1" applyAlignment="1">
      <alignment horizontal="center" vertical="center"/>
    </xf>
    <xf numFmtId="0" fontId="29" fillId="8" borderId="33" xfId="0" applyFont="1" applyFill="1" applyBorder="1" applyAlignment="1">
      <alignment horizontal="center" vertical="center" wrapText="1"/>
    </xf>
    <xf numFmtId="0" fontId="29" fillId="8" borderId="41" xfId="0" applyFont="1" applyFill="1" applyBorder="1" applyAlignment="1">
      <alignment horizontal="center" vertical="center" wrapText="1"/>
    </xf>
    <xf numFmtId="0" fontId="29" fillId="8" borderId="43" xfId="0" applyFont="1" applyFill="1" applyBorder="1" applyAlignment="1">
      <alignment horizontal="center" vertical="center" wrapText="1"/>
    </xf>
    <xf numFmtId="0" fontId="29" fillId="8" borderId="46" xfId="0" applyFont="1" applyFill="1" applyBorder="1" applyAlignment="1">
      <alignment horizontal="center" vertical="center" wrapText="1"/>
    </xf>
    <xf numFmtId="0" fontId="29" fillId="8" borderId="0" xfId="0" applyFont="1" applyFill="1" applyAlignment="1">
      <alignment horizontal="center" vertical="center" wrapText="1"/>
    </xf>
    <xf numFmtId="0" fontId="29" fillId="8" borderId="47"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1" fillId="8" borderId="19" xfId="0" applyFont="1" applyFill="1" applyBorder="1" applyAlignment="1">
      <alignment horizontal="center"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4" fillId="0" borderId="2" xfId="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0" fillId="6" borderId="37" xfId="0" applyFont="1" applyFill="1" applyBorder="1" applyAlignment="1">
      <alignment horizontal="left" vertical="top"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6" fillId="6" borderId="4" xfId="0" applyFont="1" applyFill="1" applyBorder="1" applyAlignment="1">
      <alignment vertical="center" wrapText="1"/>
    </xf>
    <xf numFmtId="0" fontId="16" fillId="6" borderId="1" xfId="0" applyFont="1" applyFill="1" applyBorder="1" applyAlignment="1">
      <alignment vertical="center" wrapTex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0" fillId="4" borderId="41"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0" fillId="4" borderId="38"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21"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30" xfId="0" applyFont="1" applyBorder="1" applyAlignment="1">
      <alignment horizontal="center" vertical="center"/>
    </xf>
    <xf numFmtId="0" fontId="59" fillId="8" borderId="56" xfId="0" applyFont="1" applyFill="1" applyBorder="1" applyAlignment="1" applyProtection="1">
      <alignment horizontal="center"/>
      <protection locked="0"/>
    </xf>
    <xf numFmtId="0" fontId="59" fillId="8" borderId="25" xfId="0" applyFont="1" applyFill="1" applyBorder="1" applyAlignment="1" applyProtection="1">
      <alignment horizontal="center"/>
      <protection locked="0"/>
    </xf>
    <xf numFmtId="0" fontId="59" fillId="8" borderId="24" xfId="0" applyFont="1" applyFill="1" applyBorder="1" applyAlignment="1" applyProtection="1">
      <alignment horizontal="center"/>
      <protection locked="0"/>
    </xf>
    <xf numFmtId="0" fontId="81" fillId="16" borderId="2" xfId="11" applyFont="1" applyFill="1" applyBorder="1" applyAlignment="1" applyProtection="1">
      <alignment horizontal="center" vertical="center" wrapText="1"/>
      <protection locked="0"/>
    </xf>
    <xf numFmtId="0" fontId="81" fillId="16" borderId="3" xfId="11" applyFont="1" applyFill="1" applyBorder="1" applyAlignment="1" applyProtection="1">
      <alignment horizontal="center" vertical="center" wrapText="1"/>
      <protection locked="0"/>
    </xf>
    <xf numFmtId="0" fontId="81" fillId="16" borderId="62" xfId="11" applyFont="1" applyFill="1" applyBorder="1" applyAlignment="1" applyProtection="1">
      <alignment horizontal="center" vertical="center" wrapText="1"/>
      <protection locked="0"/>
    </xf>
    <xf numFmtId="9" fontId="42" fillId="0" borderId="1" xfId="1" applyFont="1" applyBorder="1" applyAlignment="1" applyProtection="1">
      <alignment horizontal="center" vertical="center" wrapText="1"/>
    </xf>
    <xf numFmtId="9" fontId="42" fillId="0" borderId="2" xfId="1" applyFont="1" applyBorder="1" applyAlignment="1" applyProtection="1">
      <alignment horizontal="center" vertical="center" wrapText="1"/>
    </xf>
    <xf numFmtId="9" fontId="48" fillId="0" borderId="36" xfId="1" applyFont="1" applyFill="1" applyBorder="1" applyAlignment="1" applyProtection="1">
      <alignment horizontal="center" vertical="center" wrapText="1"/>
    </xf>
    <xf numFmtId="9" fontId="48" fillId="0" borderId="3" xfId="1" applyFont="1" applyFill="1" applyBorder="1" applyAlignment="1" applyProtection="1">
      <alignment horizontal="center" vertical="center" wrapText="1"/>
    </xf>
    <xf numFmtId="9" fontId="48" fillId="0" borderId="4" xfId="1" applyFont="1" applyFill="1" applyBorder="1" applyAlignment="1" applyProtection="1">
      <alignment horizontal="center" vertical="center" wrapText="1"/>
    </xf>
    <xf numFmtId="9" fontId="42" fillId="0" borderId="9" xfId="1" applyFont="1" applyBorder="1" applyAlignment="1" applyProtection="1">
      <alignment horizontal="center" vertical="center" wrapText="1"/>
    </xf>
    <xf numFmtId="0" fontId="45" fillId="7" borderId="72" xfId="0" applyFont="1" applyFill="1" applyBorder="1" applyAlignment="1">
      <alignment horizontal="center" vertical="center" wrapText="1"/>
    </xf>
    <xf numFmtId="0" fontId="45" fillId="7" borderId="18" xfId="0" applyFont="1" applyFill="1" applyBorder="1" applyAlignment="1">
      <alignment horizontal="center" vertical="center" wrapText="1"/>
    </xf>
    <xf numFmtId="0" fontId="45" fillId="7" borderId="19" xfId="0" applyFont="1" applyFill="1" applyBorder="1" applyAlignment="1">
      <alignment horizontal="center" vertical="center" wrapText="1"/>
    </xf>
    <xf numFmtId="0" fontId="45" fillId="7" borderId="44" xfId="0" applyFont="1" applyFill="1" applyBorder="1" applyAlignment="1">
      <alignment horizontal="center" vertical="center" wrapText="1"/>
    </xf>
    <xf numFmtId="0" fontId="45" fillId="7" borderId="45" xfId="0" applyFont="1" applyFill="1" applyBorder="1" applyAlignment="1">
      <alignment horizontal="center" vertical="center" wrapText="1"/>
    </xf>
    <xf numFmtId="2" fontId="45" fillId="7" borderId="37" xfId="0" applyNumberFormat="1" applyFont="1" applyFill="1" applyBorder="1" applyAlignment="1">
      <alignment horizontal="center" vertical="center" wrapText="1"/>
    </xf>
    <xf numFmtId="2" fontId="45" fillId="7" borderId="44" xfId="0" applyNumberFormat="1" applyFont="1" applyFill="1" applyBorder="1" applyAlignment="1">
      <alignment horizontal="center" vertical="center" wrapText="1"/>
    </xf>
    <xf numFmtId="9" fontId="42" fillId="0" borderId="36" xfId="0" applyNumberFormat="1" applyFont="1" applyBorder="1" applyAlignment="1" applyProtection="1">
      <alignment horizontal="center" vertical="center" wrapText="1"/>
      <protection locked="0"/>
    </xf>
    <xf numFmtId="9" fontId="42" fillId="0" borderId="3" xfId="0" applyNumberFormat="1" applyFont="1" applyBorder="1" applyAlignment="1" applyProtection="1">
      <alignment horizontal="center" vertical="center" wrapText="1"/>
      <protection locked="0"/>
    </xf>
    <xf numFmtId="9" fontId="42" fillId="0" borderId="4" xfId="0" applyNumberFormat="1" applyFont="1" applyBorder="1" applyAlignment="1" applyProtection="1">
      <alignment horizontal="center" vertical="center" wrapText="1"/>
      <protection locked="0"/>
    </xf>
    <xf numFmtId="0" fontId="42" fillId="0" borderId="36" xfId="0" applyFont="1" applyBorder="1" applyAlignment="1" applyProtection="1">
      <alignment horizontal="center" vertical="center" wrapText="1"/>
      <protection locked="0"/>
    </xf>
    <xf numFmtId="0" fontId="42" fillId="0" borderId="3" xfId="0" applyFont="1" applyBorder="1" applyAlignment="1" applyProtection="1">
      <alignment horizontal="center" vertical="center" wrapText="1"/>
      <protection locked="0"/>
    </xf>
    <xf numFmtId="0" fontId="42" fillId="0" borderId="4" xfId="0" applyFont="1" applyBorder="1" applyAlignment="1" applyProtection="1">
      <alignment horizontal="center" vertical="center" wrapText="1"/>
      <protection locked="0"/>
    </xf>
    <xf numFmtId="9" fontId="40" fillId="8" borderId="2" xfId="0" applyNumberFormat="1" applyFont="1" applyFill="1" applyBorder="1" applyAlignment="1" applyProtection="1">
      <alignment horizontal="center" vertical="center" wrapText="1"/>
      <protection locked="0"/>
    </xf>
    <xf numFmtId="9" fontId="40" fillId="8" borderId="3" xfId="0" applyNumberFormat="1" applyFont="1" applyFill="1" applyBorder="1" applyAlignment="1" applyProtection="1">
      <alignment horizontal="center" vertical="center" wrapText="1"/>
      <protection locked="0"/>
    </xf>
    <xf numFmtId="9" fontId="40" fillId="8" borderId="62" xfId="0" applyNumberFormat="1" applyFont="1" applyFill="1" applyBorder="1" applyAlignment="1" applyProtection="1">
      <alignment horizontal="center" vertical="center" wrapText="1"/>
      <protection locked="0"/>
    </xf>
    <xf numFmtId="9" fontId="42" fillId="0" borderId="36" xfId="1" applyFont="1" applyBorder="1" applyAlignment="1" applyProtection="1">
      <alignment horizontal="center" vertical="center" wrapText="1"/>
      <protection locked="0"/>
    </xf>
    <xf numFmtId="9" fontId="42" fillId="0" borderId="3" xfId="1" applyFont="1" applyBorder="1" applyAlignment="1" applyProtection="1">
      <alignment horizontal="center" vertical="center" wrapText="1"/>
      <protection locked="0"/>
    </xf>
    <xf numFmtId="9" fontId="42" fillId="0" borderId="4" xfId="1" applyFont="1" applyBorder="1" applyAlignment="1" applyProtection="1">
      <alignment horizontal="center" vertical="center" wrapText="1"/>
      <protection locked="0"/>
    </xf>
    <xf numFmtId="0" fontId="57" fillId="0" borderId="32" xfId="0" applyFont="1" applyBorder="1" applyAlignment="1" applyProtection="1">
      <alignment horizontal="center"/>
      <protection locked="0"/>
    </xf>
    <xf numFmtId="0" fontId="44" fillId="8" borderId="13" xfId="0" applyFont="1" applyFill="1" applyBorder="1" applyAlignment="1" applyProtection="1">
      <alignment horizontal="center" vertical="center" wrapText="1"/>
      <protection locked="0"/>
    </xf>
    <xf numFmtId="0" fontId="44" fillId="8" borderId="14" xfId="0" applyFont="1" applyFill="1" applyBorder="1" applyAlignment="1" applyProtection="1">
      <alignment horizontal="center" vertical="center"/>
      <protection locked="0"/>
    </xf>
    <xf numFmtId="0" fontId="44" fillId="8" borderId="15" xfId="0" applyFont="1" applyFill="1" applyBorder="1" applyAlignment="1" applyProtection="1">
      <alignment horizontal="center" vertical="center"/>
      <protection locked="0"/>
    </xf>
    <xf numFmtId="0" fontId="61" fillId="8" borderId="61" xfId="0" applyFont="1" applyFill="1" applyBorder="1" applyAlignment="1" applyProtection="1">
      <alignment horizontal="center" vertical="center" wrapText="1"/>
      <protection locked="0"/>
    </xf>
    <xf numFmtId="0" fontId="61" fillId="8" borderId="58" xfId="0" applyFont="1" applyFill="1" applyBorder="1" applyAlignment="1" applyProtection="1">
      <alignment horizontal="center" vertical="center" wrapText="1"/>
      <protection locked="0"/>
    </xf>
    <xf numFmtId="0" fontId="61" fillId="8" borderId="58" xfId="0" applyFont="1" applyFill="1" applyBorder="1" applyAlignment="1" applyProtection="1">
      <alignment horizontal="center" vertical="center"/>
      <protection locked="0"/>
    </xf>
    <xf numFmtId="0" fontId="61" fillId="8" borderId="59" xfId="0" applyFont="1" applyFill="1" applyBorder="1" applyAlignment="1" applyProtection="1">
      <alignment horizontal="center" vertical="center"/>
      <protection locked="0"/>
    </xf>
    <xf numFmtId="0" fontId="45" fillId="7" borderId="74" xfId="0" applyFont="1" applyFill="1" applyBorder="1" applyAlignment="1">
      <alignment horizontal="center" vertical="center" wrapText="1"/>
    </xf>
    <xf numFmtId="0" fontId="45" fillId="7" borderId="75" xfId="0" applyFont="1" applyFill="1" applyBorder="1" applyAlignment="1">
      <alignment horizontal="center" vertical="center" wrapText="1"/>
    </xf>
    <xf numFmtId="9" fontId="42" fillId="0" borderId="2" xfId="1" applyFont="1" applyFill="1" applyBorder="1" applyAlignment="1" applyProtection="1">
      <alignment horizontal="center" vertical="center" wrapText="1"/>
      <protection locked="0"/>
    </xf>
    <xf numFmtId="9" fontId="42" fillId="0" borderId="3" xfId="1" applyFont="1" applyFill="1" applyBorder="1" applyAlignment="1" applyProtection="1">
      <alignment horizontal="center" vertical="center" wrapText="1"/>
      <protection locked="0"/>
    </xf>
    <xf numFmtId="9" fontId="42" fillId="0" borderId="4" xfId="1" applyFont="1" applyFill="1" applyBorder="1" applyAlignment="1" applyProtection="1">
      <alignment horizontal="center" vertical="center" wrapText="1"/>
      <protection locked="0"/>
    </xf>
    <xf numFmtId="9" fontId="42" fillId="0" borderId="73" xfId="0" applyNumberFormat="1" applyFont="1" applyBorder="1" applyAlignment="1" applyProtection="1">
      <alignment horizontal="center" vertical="center" wrapText="1"/>
      <protection locked="0"/>
    </xf>
    <xf numFmtId="9" fontId="42" fillId="0" borderId="2" xfId="0" applyNumberFormat="1" applyFont="1" applyBorder="1" applyAlignment="1" applyProtection="1">
      <alignment horizontal="center" vertical="center" wrapText="1"/>
      <protection locked="0"/>
    </xf>
    <xf numFmtId="9" fontId="42" fillId="0" borderId="62" xfId="0" applyNumberFormat="1" applyFont="1" applyBorder="1" applyAlignment="1" applyProtection="1">
      <alignment horizontal="center" vertical="center" wrapText="1"/>
      <protection locked="0"/>
    </xf>
    <xf numFmtId="166" fontId="42" fillId="8" borderId="2" xfId="0" applyNumberFormat="1" applyFont="1" applyFill="1" applyBorder="1" applyAlignment="1" applyProtection="1">
      <alignment horizontal="center" vertical="center"/>
      <protection locked="0"/>
    </xf>
    <xf numFmtId="166" fontId="42" fillId="8" borderId="3" xfId="0" applyNumberFormat="1" applyFont="1" applyFill="1" applyBorder="1" applyAlignment="1" applyProtection="1">
      <alignment horizontal="center" vertical="center"/>
      <protection locked="0"/>
    </xf>
    <xf numFmtId="166" fontId="42" fillId="8" borderId="62" xfId="0" applyNumberFormat="1" applyFont="1" applyFill="1" applyBorder="1" applyAlignment="1" applyProtection="1">
      <alignment horizontal="center" vertical="center"/>
      <protection locked="0"/>
    </xf>
    <xf numFmtId="0" fontId="40" fillId="8" borderId="2" xfId="0" applyFont="1" applyFill="1" applyBorder="1" applyAlignment="1" applyProtection="1">
      <alignment horizontal="center" vertical="center"/>
      <protection locked="0"/>
    </xf>
    <xf numFmtId="0" fontId="40" fillId="8" borderId="3" xfId="0" applyFont="1" applyFill="1" applyBorder="1" applyAlignment="1" applyProtection="1">
      <alignment horizontal="center" vertical="center"/>
      <protection locked="0"/>
    </xf>
    <xf numFmtId="0" fontId="40" fillId="8" borderId="62" xfId="0" applyFont="1" applyFill="1" applyBorder="1" applyAlignment="1" applyProtection="1">
      <alignment horizontal="center" vertical="center"/>
      <protection locked="0"/>
    </xf>
    <xf numFmtId="9" fontId="40" fillId="8" borderId="2" xfId="1" applyFont="1" applyFill="1" applyBorder="1" applyAlignment="1" applyProtection="1">
      <alignment horizontal="center" vertical="center" wrapText="1"/>
      <protection locked="0"/>
    </xf>
    <xf numFmtId="9" fontId="40" fillId="8" borderId="3" xfId="1" applyFont="1" applyFill="1" applyBorder="1" applyAlignment="1" applyProtection="1">
      <alignment horizontal="center" vertical="center" wrapText="1"/>
      <protection locked="0"/>
    </xf>
    <xf numFmtId="9" fontId="40" fillId="8" borderId="62" xfId="1" applyFont="1" applyFill="1" applyBorder="1" applyAlignment="1" applyProtection="1">
      <alignment horizontal="center" vertical="center" wrapText="1"/>
      <protection locked="0"/>
    </xf>
    <xf numFmtId="166" fontId="40" fillId="8" borderId="2" xfId="0" applyNumberFormat="1" applyFont="1" applyFill="1" applyBorder="1" applyAlignment="1" applyProtection="1">
      <alignment horizontal="center" vertical="center" wrapText="1"/>
      <protection locked="0"/>
    </xf>
    <xf numFmtId="166" fontId="40" fillId="8" borderId="3" xfId="0" applyNumberFormat="1" applyFont="1" applyFill="1" applyBorder="1" applyAlignment="1" applyProtection="1">
      <alignment horizontal="center" vertical="center" wrapText="1"/>
      <protection locked="0"/>
    </xf>
    <xf numFmtId="166" fontId="40" fillId="8" borderId="62" xfId="0" applyNumberFormat="1" applyFont="1" applyFill="1" applyBorder="1" applyAlignment="1" applyProtection="1">
      <alignment horizontal="center" vertical="center" wrapText="1"/>
      <protection locked="0"/>
    </xf>
    <xf numFmtId="0" fontId="44" fillId="11" borderId="17" xfId="0" applyFont="1" applyFill="1" applyBorder="1" applyAlignment="1" applyProtection="1">
      <alignment horizontal="center" vertical="center"/>
      <protection locked="0"/>
    </xf>
    <xf numFmtId="0" fontId="44" fillId="11" borderId="18" xfId="0" applyFont="1" applyFill="1" applyBorder="1" applyAlignment="1" applyProtection="1">
      <alignment horizontal="center" vertical="center"/>
      <protection locked="0"/>
    </xf>
    <xf numFmtId="0" fontId="44" fillId="11" borderId="64" xfId="0" applyFont="1" applyFill="1" applyBorder="1" applyAlignment="1" applyProtection="1">
      <alignment horizontal="center" vertical="center"/>
      <protection locked="0"/>
    </xf>
    <xf numFmtId="0" fontId="42" fillId="0" borderId="0" xfId="0" applyFont="1" applyAlignment="1" applyProtection="1">
      <alignment horizontal="center" vertical="center" wrapText="1"/>
      <protection locked="0"/>
    </xf>
    <xf numFmtId="14" fontId="57" fillId="0" borderId="32" xfId="0" applyNumberFormat="1" applyFont="1" applyBorder="1" applyAlignment="1" applyProtection="1">
      <alignment horizontal="center"/>
      <protection locked="0"/>
    </xf>
    <xf numFmtId="0" fontId="60" fillId="8" borderId="56" xfId="0" applyFont="1" applyFill="1" applyBorder="1" applyAlignment="1" applyProtection="1">
      <alignment horizontal="center"/>
      <protection locked="0"/>
    </xf>
    <xf numFmtId="0" fontId="60" fillId="8" borderId="25" xfId="0" applyFont="1" applyFill="1" applyBorder="1" applyAlignment="1" applyProtection="1">
      <alignment horizontal="center"/>
      <protection locked="0"/>
    </xf>
    <xf numFmtId="0" fontId="60" fillId="8" borderId="24" xfId="0" applyFont="1" applyFill="1" applyBorder="1" applyAlignment="1" applyProtection="1">
      <alignment horizontal="center"/>
      <protection locked="0"/>
    </xf>
    <xf numFmtId="0" fontId="55" fillId="8" borderId="56" xfId="0" applyFont="1" applyFill="1" applyBorder="1" applyAlignment="1" applyProtection="1">
      <alignment horizontal="left" vertical="center" wrapText="1"/>
      <protection locked="0"/>
    </xf>
    <xf numFmtId="0" fontId="55" fillId="8" borderId="25" xfId="0" applyFont="1" applyFill="1" applyBorder="1" applyAlignment="1" applyProtection="1">
      <alignment horizontal="left" vertical="center" wrapText="1"/>
      <protection locked="0"/>
    </xf>
    <xf numFmtId="0" fontId="55" fillId="8" borderId="57" xfId="0" applyFont="1" applyFill="1" applyBorder="1" applyAlignment="1" applyProtection="1">
      <alignment horizontal="left" vertical="center" wrapText="1"/>
      <protection locked="0"/>
    </xf>
    <xf numFmtId="0" fontId="47" fillId="7" borderId="2" xfId="0" applyFont="1" applyFill="1" applyBorder="1" applyAlignment="1" applyProtection="1">
      <alignment horizontal="center" vertical="center"/>
      <protection locked="0"/>
    </xf>
    <xf numFmtId="0" fontId="47" fillId="7" borderId="3" xfId="0" applyFont="1" applyFill="1" applyBorder="1" applyAlignment="1" applyProtection="1">
      <alignment horizontal="center" vertical="center"/>
      <protection locked="0"/>
    </xf>
    <xf numFmtId="0" fontId="47" fillId="7" borderId="62" xfId="0" applyFont="1" applyFill="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62" xfId="0" applyFont="1" applyBorder="1" applyAlignment="1" applyProtection="1">
      <alignment horizontal="center" vertical="center" wrapText="1"/>
      <protection locked="0"/>
    </xf>
    <xf numFmtId="0" fontId="48" fillId="0" borderId="2" xfId="0" applyFont="1" applyBorder="1" applyAlignment="1" applyProtection="1">
      <alignment horizontal="center" vertical="center" wrapText="1"/>
      <protection locked="0"/>
    </xf>
    <xf numFmtId="0" fontId="48" fillId="0" borderId="3" xfId="0" applyFont="1" applyBorder="1" applyAlignment="1" applyProtection="1">
      <alignment horizontal="center" vertical="center" wrapText="1"/>
      <protection locked="0"/>
    </xf>
    <xf numFmtId="0" fontId="48" fillId="0" borderId="62" xfId="0" applyFont="1" applyBorder="1" applyAlignment="1" applyProtection="1">
      <alignment horizontal="center" vertical="center" wrapText="1"/>
      <protection locked="0"/>
    </xf>
    <xf numFmtId="9" fontId="42" fillId="0" borderId="2" xfId="0" applyNumberFormat="1" applyFont="1" applyBorder="1" applyAlignment="1" applyProtection="1">
      <alignment horizontal="center" vertical="center"/>
      <protection locked="0"/>
    </xf>
    <xf numFmtId="9" fontId="42" fillId="0" borderId="3" xfId="0" applyNumberFormat="1" applyFont="1" applyBorder="1" applyAlignment="1" applyProtection="1">
      <alignment horizontal="center" vertical="center"/>
      <protection locked="0"/>
    </xf>
    <xf numFmtId="9" fontId="42" fillId="0" borderId="62" xfId="0" applyNumberFormat="1" applyFont="1" applyBorder="1" applyAlignment="1" applyProtection="1">
      <alignment horizontal="center" vertical="center"/>
      <protection locked="0"/>
    </xf>
    <xf numFmtId="14" fontId="48" fillId="0" borderId="2" xfId="0" applyNumberFormat="1" applyFont="1" applyBorder="1" applyAlignment="1" applyProtection="1">
      <alignment horizontal="center" vertical="center" wrapText="1"/>
      <protection locked="0"/>
    </xf>
    <xf numFmtId="14" fontId="48" fillId="0" borderId="3" xfId="0" applyNumberFormat="1" applyFont="1" applyBorder="1" applyAlignment="1" applyProtection="1">
      <alignment horizontal="center" vertical="center" wrapText="1"/>
      <protection locked="0"/>
    </xf>
    <xf numFmtId="14" fontId="48" fillId="0" borderId="62" xfId="0" applyNumberFormat="1" applyFont="1" applyBorder="1" applyAlignment="1" applyProtection="1">
      <alignment horizontal="center" vertical="center" wrapText="1"/>
      <protection locked="0"/>
    </xf>
    <xf numFmtId="9" fontId="42" fillId="0" borderId="62" xfId="1" applyFont="1" applyFill="1" applyBorder="1" applyAlignment="1" applyProtection="1">
      <alignment horizontal="center" vertical="center" wrapText="1"/>
      <protection locked="0"/>
    </xf>
    <xf numFmtId="0" fontId="47" fillId="0" borderId="2" xfId="0" applyFont="1" applyBorder="1" applyAlignment="1" applyProtection="1">
      <alignment horizontal="center" vertical="center" wrapText="1"/>
      <protection locked="0"/>
    </xf>
    <xf numFmtId="0" fontId="47" fillId="0" borderId="3" xfId="0" applyFont="1" applyBorder="1" applyAlignment="1" applyProtection="1">
      <alignment horizontal="center" vertical="center" wrapText="1"/>
      <protection locked="0"/>
    </xf>
    <xf numFmtId="0" fontId="47" fillId="0" borderId="62" xfId="0" applyFont="1" applyBorder="1" applyAlignment="1" applyProtection="1">
      <alignment horizontal="center" vertical="center" wrapText="1"/>
      <protection locked="0"/>
    </xf>
    <xf numFmtId="9" fontId="42" fillId="0" borderId="2" xfId="1" applyFont="1" applyBorder="1" applyAlignment="1" applyProtection="1">
      <alignment horizontal="center" vertical="center" wrapText="1"/>
      <protection locked="0"/>
    </xf>
    <xf numFmtId="9" fontId="42" fillId="0" borderId="62" xfId="1" applyFont="1" applyBorder="1" applyAlignment="1" applyProtection="1">
      <alignment horizontal="center" vertical="center" wrapText="1"/>
      <protection locked="0"/>
    </xf>
    <xf numFmtId="9" fontId="48" fillId="0" borderId="2" xfId="1" applyFont="1" applyFill="1" applyBorder="1" applyAlignment="1" applyProtection="1">
      <alignment horizontal="center" vertical="center" wrapText="1"/>
    </xf>
    <xf numFmtId="9" fontId="48" fillId="0" borderId="62" xfId="1" applyFont="1" applyFill="1" applyBorder="1" applyAlignment="1" applyProtection="1">
      <alignment horizontal="center" vertical="center" wrapText="1"/>
    </xf>
    <xf numFmtId="9" fontId="42" fillId="0" borderId="14" xfId="1" applyFont="1" applyBorder="1" applyAlignment="1" applyProtection="1">
      <alignment horizontal="center" vertical="center" wrapText="1"/>
    </xf>
    <xf numFmtId="0" fontId="26" fillId="16" borderId="2" xfId="11" applyFill="1" applyBorder="1" applyAlignment="1" applyProtection="1">
      <alignment horizontal="center" vertical="center" wrapText="1"/>
      <protection locked="0"/>
    </xf>
    <xf numFmtId="0" fontId="26" fillId="16" borderId="3" xfId="11" applyFill="1" applyBorder="1" applyAlignment="1" applyProtection="1">
      <alignment horizontal="center" vertical="center" wrapText="1"/>
      <protection locked="0"/>
    </xf>
    <xf numFmtId="0" fontId="26" fillId="16" borderId="4" xfId="11" applyFill="1" applyBorder="1" applyAlignment="1" applyProtection="1">
      <alignment horizontal="center" vertical="center" wrapText="1"/>
      <protection locked="0"/>
    </xf>
    <xf numFmtId="0" fontId="44" fillId="7" borderId="39" xfId="0" applyFont="1" applyFill="1" applyBorder="1" applyAlignment="1" applyProtection="1">
      <alignment horizontal="center" vertical="center" wrapText="1"/>
      <protection locked="0"/>
    </xf>
    <xf numFmtId="0" fontId="44" fillId="7" borderId="71" xfId="0" applyFont="1" applyFill="1" applyBorder="1" applyAlignment="1" applyProtection="1">
      <alignment horizontal="center" vertical="center" wrapText="1"/>
      <protection locked="0"/>
    </xf>
    <xf numFmtId="0" fontId="44" fillId="7" borderId="50" xfId="0" applyFont="1" applyFill="1" applyBorder="1" applyAlignment="1" applyProtection="1">
      <alignment horizontal="center" vertical="center" wrapText="1"/>
      <protection locked="0"/>
    </xf>
    <xf numFmtId="0" fontId="42" fillId="0" borderId="2" xfId="0" applyFont="1" applyBorder="1" applyAlignment="1" applyProtection="1">
      <alignment horizontal="left" vertical="center" wrapText="1"/>
      <protection locked="0"/>
    </xf>
    <xf numFmtId="0" fontId="42" fillId="0" borderId="3" xfId="0" applyFont="1" applyBorder="1" applyAlignment="1" applyProtection="1">
      <alignment horizontal="left" vertical="center" wrapText="1"/>
      <protection locked="0"/>
    </xf>
    <xf numFmtId="0" fontId="42" fillId="0" borderId="62" xfId="0" applyFont="1" applyBorder="1" applyAlignment="1" applyProtection="1">
      <alignment horizontal="left" vertical="center" wrapText="1"/>
      <protection locked="0"/>
    </xf>
    <xf numFmtId="14" fontId="42" fillId="0" borderId="2" xfId="0" applyNumberFormat="1" applyFont="1" applyBorder="1" applyAlignment="1" applyProtection="1">
      <alignment horizontal="center" vertical="center" wrapText="1"/>
      <protection locked="0"/>
    </xf>
    <xf numFmtId="14" fontId="42" fillId="0" borderId="3" xfId="0" applyNumberFormat="1" applyFont="1" applyBorder="1" applyAlignment="1" applyProtection="1">
      <alignment horizontal="center" vertical="center" wrapText="1"/>
      <protection locked="0"/>
    </xf>
    <xf numFmtId="14" fontId="42" fillId="0" borderId="6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7" borderId="16" xfId="0" applyFont="1" applyFill="1" applyBorder="1" applyAlignment="1" applyProtection="1">
      <alignment horizontal="center" vertical="center" wrapText="1"/>
      <protection locked="0"/>
    </xf>
    <xf numFmtId="14" fontId="42" fillId="0" borderId="4" xfId="0" applyNumberFormat="1" applyFont="1" applyBorder="1" applyAlignment="1" applyProtection="1">
      <alignment horizontal="center" vertical="center" wrapText="1"/>
      <protection locked="0"/>
    </xf>
    <xf numFmtId="0" fontId="45" fillId="7" borderId="37" xfId="0" applyFont="1" applyFill="1" applyBorder="1" applyAlignment="1">
      <alignment horizontal="center" vertical="center" wrapText="1"/>
    </xf>
    <xf numFmtId="0" fontId="44" fillId="7" borderId="70" xfId="0" applyFont="1" applyFill="1" applyBorder="1" applyAlignment="1" applyProtection="1">
      <alignment horizontal="center" vertical="center" wrapText="1"/>
      <protection locked="0"/>
    </xf>
    <xf numFmtId="9" fontId="48" fillId="0" borderId="36" xfId="0" applyNumberFormat="1" applyFont="1" applyBorder="1" applyAlignment="1" applyProtection="1">
      <alignment horizontal="center" vertical="center" wrapText="1"/>
      <protection locked="0"/>
    </xf>
    <xf numFmtId="9" fontId="48" fillId="0" borderId="3" xfId="0" applyNumberFormat="1" applyFont="1" applyBorder="1" applyAlignment="1" applyProtection="1">
      <alignment horizontal="center" vertical="center" wrapText="1"/>
      <protection locked="0"/>
    </xf>
    <xf numFmtId="9" fontId="48" fillId="0" borderId="4" xfId="0" applyNumberFormat="1" applyFont="1" applyBorder="1" applyAlignment="1" applyProtection="1">
      <alignment horizontal="center" vertical="center" wrapText="1"/>
      <protection locked="0"/>
    </xf>
    <xf numFmtId="14" fontId="42" fillId="0" borderId="36" xfId="0" applyNumberFormat="1" applyFont="1" applyBorder="1" applyAlignment="1" applyProtection="1">
      <alignment horizontal="center" vertical="center" wrapText="1"/>
      <protection locked="0"/>
    </xf>
    <xf numFmtId="0" fontId="44" fillId="7" borderId="44" xfId="0" applyFont="1" applyFill="1" applyBorder="1" applyAlignment="1">
      <alignment horizontal="center" vertical="center"/>
    </xf>
    <xf numFmtId="0" fontId="44" fillId="7" borderId="45" xfId="0" applyFont="1" applyFill="1" applyBorder="1" applyAlignment="1">
      <alignment horizontal="center" vertical="center"/>
    </xf>
    <xf numFmtId="0" fontId="45" fillId="7" borderId="68" xfId="0" applyFont="1" applyFill="1" applyBorder="1" applyAlignment="1">
      <alignment horizontal="center" vertical="center" wrapText="1"/>
    </xf>
    <xf numFmtId="0" fontId="45" fillId="7" borderId="69" xfId="0" applyFont="1" applyFill="1" applyBorder="1" applyAlignment="1">
      <alignment horizontal="center" vertical="center" wrapText="1"/>
    </xf>
    <xf numFmtId="0" fontId="26" fillId="16" borderId="82" xfId="11" applyFill="1" applyBorder="1" applyAlignment="1" applyProtection="1">
      <alignment horizontal="center" vertical="center" wrapText="1"/>
      <protection locked="0"/>
    </xf>
    <xf numFmtId="0" fontId="63" fillId="16" borderId="83" xfId="11" applyFont="1" applyFill="1" applyBorder="1" applyAlignment="1" applyProtection="1">
      <alignment horizontal="center" vertical="center" wrapText="1"/>
      <protection locked="0"/>
    </xf>
    <xf numFmtId="0" fontId="63" fillId="16" borderId="7" xfId="11" applyFont="1" applyFill="1" applyBorder="1" applyAlignment="1" applyProtection="1">
      <alignment horizontal="center" vertical="center" wrapText="1"/>
      <protection locked="0"/>
    </xf>
    <xf numFmtId="0" fontId="41" fillId="0" borderId="0" xfId="0" applyFont="1" applyAlignment="1" applyProtection="1">
      <alignment horizontal="center"/>
      <protection locked="0"/>
    </xf>
    <xf numFmtId="0" fontId="13" fillId="0" borderId="0" xfId="0" applyFont="1" applyAlignment="1" applyProtection="1">
      <alignment horizontal="center"/>
      <protection locked="0"/>
    </xf>
    <xf numFmtId="166" fontId="42" fillId="0" borderId="0" xfId="1" applyNumberFormat="1" applyFont="1" applyBorder="1" applyAlignment="1" applyProtection="1">
      <alignment horizontal="center" vertical="center" wrapText="1"/>
      <protection locked="0"/>
    </xf>
    <xf numFmtId="0" fontId="39" fillId="10" borderId="17" xfId="0" applyFont="1" applyFill="1" applyBorder="1" applyAlignment="1">
      <alignment horizontal="center" vertical="center"/>
    </xf>
    <xf numFmtId="0" fontId="39" fillId="10" borderId="18" xfId="0" applyFont="1" applyFill="1" applyBorder="1" applyAlignment="1">
      <alignment horizontal="center" vertical="center"/>
    </xf>
    <xf numFmtId="0" fontId="39" fillId="10" borderId="19" xfId="0" applyFont="1" applyFill="1" applyBorder="1" applyAlignment="1">
      <alignment horizontal="center" vertical="center"/>
    </xf>
    <xf numFmtId="0" fontId="25" fillId="10" borderId="42" xfId="0" applyFont="1" applyFill="1" applyBorder="1" applyAlignment="1">
      <alignment horizontal="center" vertical="center"/>
    </xf>
    <xf numFmtId="0" fontId="25" fillId="10" borderId="38" xfId="0" applyFont="1" applyFill="1" applyBorder="1" applyAlignment="1">
      <alignment horizontal="center" vertical="center"/>
    </xf>
    <xf numFmtId="0" fontId="25" fillId="10" borderId="40" xfId="0" applyFont="1" applyFill="1" applyBorder="1" applyAlignment="1">
      <alignment horizontal="center" vertical="center"/>
    </xf>
    <xf numFmtId="0" fontId="56" fillId="10" borderId="42" xfId="0" applyFont="1" applyFill="1" applyBorder="1" applyAlignment="1">
      <alignment horizontal="center" vertical="center"/>
    </xf>
    <xf numFmtId="0" fontId="45" fillId="10" borderId="38" xfId="0" applyFont="1" applyFill="1" applyBorder="1" applyAlignment="1">
      <alignment horizontal="center" vertical="center"/>
    </xf>
    <xf numFmtId="0" fontId="45" fillId="10" borderId="40" xfId="0" applyFont="1" applyFill="1" applyBorder="1" applyAlignment="1">
      <alignment horizontal="center" vertical="center"/>
    </xf>
    <xf numFmtId="0" fontId="26" fillId="0" borderId="49" xfId="11" applyFill="1" applyBorder="1" applyAlignment="1" applyProtection="1">
      <alignment horizontal="center" vertical="center" wrapText="1"/>
      <protection locked="0"/>
    </xf>
    <xf numFmtId="0" fontId="26" fillId="0" borderId="83" xfId="11" applyFill="1" applyBorder="1" applyAlignment="1" applyProtection="1">
      <alignment horizontal="center" vertical="center" wrapText="1"/>
      <protection locked="0"/>
    </xf>
    <xf numFmtId="0" fontId="26" fillId="0" borderId="7" xfId="11" applyFill="1" applyBorder="1" applyAlignment="1" applyProtection="1">
      <alignment horizontal="center" vertical="center" wrapText="1"/>
      <protection locked="0"/>
    </xf>
    <xf numFmtId="9" fontId="42" fillId="0" borderId="1" xfId="1" applyFont="1" applyFill="1" applyBorder="1" applyAlignment="1" applyProtection="1">
      <alignment horizontal="center" vertical="center" wrapText="1"/>
      <protection locked="0"/>
    </xf>
    <xf numFmtId="9" fontId="42" fillId="0" borderId="14" xfId="1" applyFont="1" applyFill="1" applyBorder="1" applyAlignment="1" applyProtection="1">
      <alignment horizontal="center" vertical="center" wrapText="1"/>
      <protection locked="0"/>
    </xf>
    <xf numFmtId="0" fontId="44" fillId="7" borderId="11" xfId="0" applyFont="1" applyFill="1" applyBorder="1" applyAlignment="1" applyProtection="1">
      <alignment horizontal="center" vertical="center" wrapText="1"/>
      <protection locked="0"/>
    </xf>
    <xf numFmtId="0" fontId="44" fillId="7" borderId="13" xfId="0" applyFont="1" applyFill="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42" fillId="0" borderId="14" xfId="0" applyFont="1" applyBorder="1" applyAlignment="1" applyProtection="1">
      <alignment horizontal="center" vertical="center" wrapText="1"/>
      <protection locked="0"/>
    </xf>
    <xf numFmtId="0" fontId="42" fillId="0" borderId="1" xfId="0" applyFont="1" applyBorder="1" applyAlignment="1" applyProtection="1">
      <alignment horizontal="left" vertical="center" wrapText="1"/>
      <protection locked="0"/>
    </xf>
    <xf numFmtId="0" fontId="42" fillId="0" borderId="14" xfId="0" applyFont="1" applyBorder="1" applyAlignment="1" applyProtection="1">
      <alignment horizontal="left" vertical="center" wrapText="1"/>
      <protection locked="0"/>
    </xf>
    <xf numFmtId="9" fontId="42" fillId="0" borderId="1" xfId="0" applyNumberFormat="1" applyFont="1" applyBorder="1" applyAlignment="1" applyProtection="1">
      <alignment horizontal="center" vertical="center" wrapText="1"/>
      <protection locked="0"/>
    </xf>
    <xf numFmtId="14" fontId="42" fillId="0" borderId="1" xfId="0" applyNumberFormat="1" applyFont="1" applyBorder="1" applyAlignment="1" applyProtection="1">
      <alignment horizontal="center" vertical="center" wrapText="1"/>
      <protection locked="0"/>
    </xf>
    <xf numFmtId="0" fontId="73" fillId="0" borderId="1" xfId="0" applyFont="1" applyBorder="1" applyAlignment="1" applyProtection="1">
      <alignment horizontal="center" vertical="center" wrapText="1"/>
      <protection locked="0"/>
    </xf>
    <xf numFmtId="0" fontId="73" fillId="0" borderId="14" xfId="0" applyFont="1" applyBorder="1" applyAlignment="1" applyProtection="1">
      <alignment horizontal="center" vertical="center" wrapText="1"/>
      <protection locked="0"/>
    </xf>
    <xf numFmtId="9" fontId="48" fillId="0" borderId="1" xfId="1" applyFont="1" applyFill="1" applyBorder="1" applyAlignment="1" applyProtection="1">
      <alignment horizontal="center" vertical="center" wrapText="1"/>
    </xf>
    <xf numFmtId="9" fontId="48" fillId="0" borderId="14" xfId="1" applyFont="1" applyFill="1" applyBorder="1" applyAlignment="1" applyProtection="1">
      <alignment horizontal="center" vertical="center" wrapText="1"/>
    </xf>
    <xf numFmtId="166" fontId="42" fillId="8" borderId="4" xfId="0" applyNumberFormat="1" applyFont="1" applyFill="1" applyBorder="1" applyAlignment="1" applyProtection="1">
      <alignment horizontal="center" vertical="center"/>
      <protection locked="0"/>
    </xf>
    <xf numFmtId="166" fontId="42" fillId="8" borderId="1" xfId="0" applyNumberFormat="1" applyFont="1" applyFill="1" applyBorder="1" applyAlignment="1" applyProtection="1">
      <alignment horizontal="center" vertical="center"/>
      <protection locked="0"/>
    </xf>
    <xf numFmtId="0" fontId="74" fillId="8" borderId="1" xfId="0" applyFont="1" applyFill="1" applyBorder="1" applyAlignment="1" applyProtection="1">
      <alignment horizontal="center" vertical="center" wrapText="1"/>
      <protection locked="0"/>
    </xf>
    <xf numFmtId="9" fontId="48" fillId="0" borderId="1" xfId="1" applyFont="1" applyBorder="1" applyAlignment="1" applyProtection="1">
      <alignment horizontal="center" vertical="center" wrapText="1"/>
    </xf>
    <xf numFmtId="9" fontId="48" fillId="0" borderId="14" xfId="1" applyFont="1" applyBorder="1" applyAlignment="1" applyProtection="1">
      <alignment horizontal="center" vertical="center" wrapText="1"/>
    </xf>
    <xf numFmtId="9" fontId="48" fillId="0" borderId="1" xfId="1" applyFont="1" applyBorder="1" applyAlignment="1" applyProtection="1">
      <alignment horizontal="center" vertical="center" wrapText="1"/>
      <protection locked="0"/>
    </xf>
    <xf numFmtId="9" fontId="48" fillId="0" borderId="14" xfId="1" applyFont="1" applyBorder="1" applyAlignment="1" applyProtection="1">
      <alignment horizontal="center" vertical="center" wrapText="1"/>
      <protection locked="0"/>
    </xf>
    <xf numFmtId="0" fontId="44" fillId="11" borderId="33" xfId="0" applyFont="1" applyFill="1" applyBorder="1" applyAlignment="1" applyProtection="1">
      <alignment horizontal="center" vertical="center"/>
      <protection locked="0"/>
    </xf>
    <xf numFmtId="0" fontId="44" fillId="11" borderId="41" xfId="0" applyFont="1" applyFill="1" applyBorder="1" applyAlignment="1" applyProtection="1">
      <alignment horizontal="center" vertical="center"/>
      <protection locked="0"/>
    </xf>
    <xf numFmtId="0" fontId="44" fillId="11" borderId="34" xfId="0" applyFont="1" applyFill="1" applyBorder="1" applyAlignment="1" applyProtection="1">
      <alignment horizontal="center" vertical="center"/>
      <protection locked="0"/>
    </xf>
    <xf numFmtId="0" fontId="72" fillId="8" borderId="3" xfId="0" applyFont="1" applyFill="1" applyBorder="1" applyAlignment="1" applyProtection="1">
      <alignment horizontal="center" vertical="center"/>
      <protection locked="0"/>
    </xf>
    <xf numFmtId="0" fontId="72" fillId="8" borderId="62" xfId="0" applyFont="1" applyFill="1" applyBorder="1" applyAlignment="1" applyProtection="1">
      <alignment horizontal="center" vertical="center"/>
      <protection locked="0"/>
    </xf>
    <xf numFmtId="0" fontId="47" fillId="7" borderId="4" xfId="0" applyFont="1" applyFill="1" applyBorder="1" applyAlignment="1" applyProtection="1">
      <alignment horizontal="center" vertical="center"/>
      <protection locked="0"/>
    </xf>
    <xf numFmtId="0" fontId="47" fillId="7" borderId="1" xfId="0" applyFont="1" applyFill="1" applyBorder="1" applyAlignment="1" applyProtection="1">
      <alignment horizontal="center" vertical="center"/>
      <protection locked="0"/>
    </xf>
    <xf numFmtId="0" fontId="48" fillId="0" borderId="4" xfId="0" applyFont="1" applyBorder="1" applyAlignment="1" applyProtection="1">
      <alignment horizontal="center" vertical="center" wrapText="1"/>
      <protection locked="0"/>
    </xf>
    <xf numFmtId="0" fontId="48" fillId="0" borderId="1" xfId="0" applyFont="1" applyBorder="1" applyAlignment="1" applyProtection="1">
      <alignment horizontal="center" vertical="center" wrapText="1"/>
      <protection locked="0"/>
    </xf>
    <xf numFmtId="0" fontId="44" fillId="8" borderId="79" xfId="0" applyFont="1" applyFill="1" applyBorder="1" applyAlignment="1" applyProtection="1">
      <alignment horizontal="center" vertical="center" wrapText="1"/>
      <protection locked="0"/>
    </xf>
    <xf numFmtId="0" fontId="44" fillId="8" borderId="80" xfId="0" applyFont="1" applyFill="1" applyBorder="1" applyAlignment="1" applyProtection="1">
      <alignment horizontal="center" vertical="center"/>
      <protection locked="0"/>
    </xf>
    <xf numFmtId="0" fontId="44" fillId="8" borderId="81" xfId="0" applyFont="1" applyFill="1" applyBorder="1" applyAlignment="1" applyProtection="1">
      <alignment horizontal="center" vertical="center"/>
      <protection locked="0"/>
    </xf>
    <xf numFmtId="9" fontId="72" fillId="8" borderId="3" xfId="0" applyNumberFormat="1" applyFont="1" applyFill="1" applyBorder="1" applyAlignment="1" applyProtection="1">
      <alignment horizontal="center" vertical="center" wrapText="1"/>
      <protection locked="0"/>
    </xf>
    <xf numFmtId="9" fontId="72" fillId="8" borderId="62" xfId="0" applyNumberFormat="1" applyFont="1" applyFill="1" applyBorder="1" applyAlignment="1" applyProtection="1">
      <alignment horizontal="center" vertical="center" wrapText="1"/>
      <protection locked="0"/>
    </xf>
    <xf numFmtId="166" fontId="72" fillId="8" borderId="3" xfId="0" applyNumberFormat="1" applyFont="1" applyFill="1" applyBorder="1" applyAlignment="1" applyProtection="1">
      <alignment horizontal="center" vertical="center" wrapText="1"/>
      <protection locked="0"/>
    </xf>
    <xf numFmtId="166" fontId="72" fillId="8" borderId="62" xfId="0" applyNumberFormat="1" applyFont="1" applyFill="1" applyBorder="1" applyAlignment="1" applyProtection="1">
      <alignment horizontal="center" vertical="center" wrapText="1"/>
      <protection locked="0"/>
    </xf>
    <xf numFmtId="9" fontId="72" fillId="8" borderId="3" xfId="1" applyFont="1" applyFill="1" applyBorder="1" applyAlignment="1" applyProtection="1">
      <alignment horizontal="center" vertical="center" wrapText="1"/>
      <protection locked="0"/>
    </xf>
    <xf numFmtId="9" fontId="72" fillId="8" borderId="62" xfId="1" applyFont="1" applyFill="1" applyBorder="1" applyAlignment="1" applyProtection="1">
      <alignment horizontal="center" vertical="center" wrapText="1"/>
      <protection locked="0"/>
    </xf>
    <xf numFmtId="9" fontId="48" fillId="0" borderId="4" xfId="1" applyFont="1" applyBorder="1" applyAlignment="1" applyProtection="1">
      <alignment horizontal="center" vertical="center" wrapText="1"/>
    </xf>
    <xf numFmtId="9" fontId="48" fillId="0" borderId="2" xfId="1" applyFont="1" applyBorder="1" applyAlignment="1" applyProtection="1">
      <alignment horizontal="center" vertical="center" wrapText="1"/>
    </xf>
    <xf numFmtId="14" fontId="57" fillId="8" borderId="26" xfId="0" applyNumberFormat="1" applyFont="1" applyFill="1" applyBorder="1" applyAlignment="1" applyProtection="1">
      <alignment horizontal="center"/>
      <protection locked="0"/>
    </xf>
    <xf numFmtId="0" fontId="57" fillId="8" borderId="76" xfId="0" applyFont="1" applyFill="1" applyBorder="1" applyAlignment="1" applyProtection="1">
      <alignment horizontal="center"/>
      <protection locked="0"/>
    </xf>
    <xf numFmtId="0" fontId="57" fillId="8" borderId="77" xfId="0" applyFont="1" applyFill="1" applyBorder="1" applyAlignment="1" applyProtection="1">
      <alignment horizontal="center"/>
      <protection locked="0"/>
    </xf>
    <xf numFmtId="0" fontId="57" fillId="8" borderId="78" xfId="0" applyFont="1" applyFill="1" applyBorder="1" applyAlignment="1" applyProtection="1">
      <alignment horizontal="center"/>
      <protection locked="0"/>
    </xf>
    <xf numFmtId="0" fontId="80" fillId="8" borderId="56" xfId="0" applyFont="1" applyFill="1" applyBorder="1" applyAlignment="1" applyProtection="1">
      <alignment horizontal="center"/>
      <protection locked="0"/>
    </xf>
    <xf numFmtId="0" fontId="80" fillId="8" borderId="25" xfId="0" applyFont="1" applyFill="1" applyBorder="1" applyAlignment="1" applyProtection="1">
      <alignment horizontal="center"/>
      <protection locked="0"/>
    </xf>
    <xf numFmtId="0" fontId="80" fillId="8" borderId="24" xfId="0" applyFont="1" applyFill="1" applyBorder="1" applyAlignment="1" applyProtection="1">
      <alignment horizontal="center"/>
      <protection locked="0"/>
    </xf>
    <xf numFmtId="9" fontId="42" fillId="0" borderId="4" xfId="0" applyNumberFormat="1" applyFont="1" applyBorder="1" applyAlignment="1" applyProtection="1">
      <alignment horizontal="center" vertical="center"/>
      <protection locked="0"/>
    </xf>
    <xf numFmtId="9" fontId="42" fillId="0" borderId="1" xfId="0" applyNumberFormat="1" applyFont="1" applyBorder="1" applyAlignment="1" applyProtection="1">
      <alignment horizontal="center" vertical="center"/>
      <protection locked="0"/>
    </xf>
    <xf numFmtId="14" fontId="48" fillId="0" borderId="4" xfId="0" applyNumberFormat="1" applyFont="1" applyBorder="1" applyAlignment="1" applyProtection="1">
      <alignment horizontal="center" vertical="center" wrapText="1"/>
      <protection locked="0"/>
    </xf>
    <xf numFmtId="14" fontId="48" fillId="0" borderId="1" xfId="0" applyNumberFormat="1" applyFont="1" applyBorder="1" applyAlignment="1" applyProtection="1">
      <alignment horizontal="center" vertical="center" wrapText="1"/>
      <protection locked="0"/>
    </xf>
    <xf numFmtId="9" fontId="48" fillId="0" borderId="9" xfId="1" applyFont="1" applyBorder="1" applyAlignment="1" applyProtection="1">
      <alignment horizontal="center" vertical="center" wrapText="1"/>
      <protection locked="0"/>
    </xf>
    <xf numFmtId="0" fontId="48" fillId="0" borderId="9" xfId="0" applyFont="1" applyBorder="1" applyAlignment="1" applyProtection="1">
      <alignment horizontal="center" vertical="center" wrapText="1"/>
      <protection locked="0"/>
    </xf>
    <xf numFmtId="0" fontId="45" fillId="7" borderId="17" xfId="0" applyFont="1" applyFill="1" applyBorder="1" applyAlignment="1">
      <alignment horizontal="center" vertical="center" wrapText="1"/>
    </xf>
    <xf numFmtId="9" fontId="48" fillId="0" borderId="9" xfId="1" applyFont="1" applyFill="1" applyBorder="1" applyAlignment="1" applyProtection="1">
      <alignment horizontal="center" vertical="center" wrapText="1"/>
    </xf>
    <xf numFmtId="0" fontId="42" fillId="0" borderId="9" xfId="0" applyFont="1" applyBorder="1" applyAlignment="1" applyProtection="1">
      <alignment horizontal="center" vertical="center" wrapText="1"/>
      <protection locked="0"/>
    </xf>
    <xf numFmtId="9" fontId="48" fillId="0" borderId="9" xfId="0" applyNumberFormat="1" applyFont="1" applyBorder="1" applyAlignment="1" applyProtection="1">
      <alignment horizontal="center" vertical="center" wrapText="1"/>
      <protection locked="0"/>
    </xf>
    <xf numFmtId="9" fontId="48" fillId="0" borderId="1" xfId="0" applyNumberFormat="1" applyFont="1" applyBorder="1" applyAlignment="1" applyProtection="1">
      <alignment horizontal="center" vertical="center" wrapText="1"/>
      <protection locked="0"/>
    </xf>
    <xf numFmtId="14" fontId="42" fillId="0" borderId="9" xfId="0" applyNumberFormat="1" applyFont="1" applyBorder="1" applyAlignment="1" applyProtection="1">
      <alignment horizontal="center" vertical="center" wrapText="1"/>
      <protection locked="0"/>
    </xf>
    <xf numFmtId="9" fontId="42" fillId="0" borderId="9" xfId="0" applyNumberFormat="1" applyFont="1" applyBorder="1" applyAlignment="1" applyProtection="1">
      <alignment horizontal="center" vertical="center" wrapText="1"/>
      <protection locked="0"/>
    </xf>
    <xf numFmtId="0" fontId="44" fillId="7" borderId="8" xfId="0" applyFont="1" applyFill="1" applyBorder="1" applyAlignment="1" applyProtection="1">
      <alignment horizontal="center" vertical="center" wrapText="1"/>
      <protection locked="0"/>
    </xf>
    <xf numFmtId="0" fontId="44" fillId="7" borderId="37" xfId="0" applyFont="1" applyFill="1" applyBorder="1" applyAlignment="1">
      <alignment horizontal="center" vertical="center"/>
    </xf>
    <xf numFmtId="0" fontId="45" fillId="7" borderId="60" xfId="0" applyFont="1" applyFill="1" applyBorder="1" applyAlignment="1">
      <alignment horizontal="center" vertical="center" wrapText="1"/>
    </xf>
    <xf numFmtId="0" fontId="45" fillId="7" borderId="33" xfId="0" applyFont="1" applyFill="1" applyBorder="1" applyAlignment="1">
      <alignment horizontal="center" vertical="center" wrapText="1"/>
    </xf>
    <xf numFmtId="0" fontId="45" fillId="7" borderId="43" xfId="0" applyFont="1" applyFill="1" applyBorder="1" applyAlignment="1">
      <alignment horizontal="center" vertical="center" wrapText="1"/>
    </xf>
    <xf numFmtId="0" fontId="45" fillId="7" borderId="46" xfId="0" applyFont="1" applyFill="1" applyBorder="1" applyAlignment="1">
      <alignment horizontal="center" vertical="center" wrapText="1"/>
    </xf>
    <xf numFmtId="0" fontId="45" fillId="7" borderId="47" xfId="0" applyFont="1" applyFill="1" applyBorder="1" applyAlignment="1">
      <alignment horizontal="center" vertical="center" wrapText="1"/>
    </xf>
    <xf numFmtId="0" fontId="26" fillId="0" borderId="82" xfId="11" applyFill="1" applyBorder="1" applyAlignment="1" applyProtection="1">
      <alignment horizontal="center" vertical="center" wrapText="1"/>
      <protection locked="0"/>
    </xf>
    <xf numFmtId="0" fontId="82" fillId="0" borderId="83" xfId="11" applyFont="1" applyFill="1" applyBorder="1" applyAlignment="1" applyProtection="1">
      <alignment horizontal="center" vertical="center" wrapText="1"/>
      <protection locked="0"/>
    </xf>
    <xf numFmtId="0" fontId="82" fillId="0" borderId="7" xfId="11" applyFont="1" applyFill="1" applyBorder="1" applyAlignment="1" applyProtection="1">
      <alignment horizontal="center" vertical="center" wrapText="1"/>
      <protection locked="0"/>
    </xf>
    <xf numFmtId="9" fontId="48" fillId="0" borderId="9" xfId="1" applyFont="1" applyBorder="1" applyAlignment="1" applyProtection="1">
      <alignment horizontal="center" vertical="center" wrapText="1"/>
    </xf>
    <xf numFmtId="0" fontId="13" fillId="0" borderId="0" xfId="0" applyFont="1" applyAlignment="1">
      <alignment horizontal="left"/>
    </xf>
    <xf numFmtId="0" fontId="25" fillId="10" borderId="17" xfId="0" applyFont="1" applyFill="1" applyBorder="1" applyAlignment="1">
      <alignment horizontal="center" vertical="center" wrapText="1"/>
    </xf>
    <xf numFmtId="0" fontId="25" fillId="10" borderId="18" xfId="0" applyFont="1" applyFill="1" applyBorder="1" applyAlignment="1">
      <alignment horizontal="center" vertical="center" wrapText="1"/>
    </xf>
    <xf numFmtId="0" fontId="25" fillId="10" borderId="19" xfId="0" applyFont="1" applyFill="1" applyBorder="1" applyAlignment="1">
      <alignment horizontal="center" vertical="center" wrapText="1"/>
    </xf>
    <xf numFmtId="0" fontId="21" fillId="10" borderId="17" xfId="0" applyFont="1" applyFill="1" applyBorder="1" applyAlignment="1">
      <alignment horizontal="center" vertical="top" wrapText="1"/>
    </xf>
    <xf numFmtId="0" fontId="21" fillId="10" borderId="18" xfId="0" applyFont="1" applyFill="1" applyBorder="1" applyAlignment="1">
      <alignment horizontal="center" vertical="top" wrapText="1"/>
    </xf>
    <xf numFmtId="0" fontId="21" fillId="10" borderId="19" xfId="0" applyFont="1" applyFill="1" applyBorder="1" applyAlignment="1">
      <alignment horizontal="center" vertical="top" wrapText="1"/>
    </xf>
    <xf numFmtId="0" fontId="13" fillId="0" borderId="41" xfId="0" applyFont="1" applyBorder="1" applyAlignment="1">
      <alignment horizontal="left" vertical="center" wrapText="1"/>
    </xf>
    <xf numFmtId="0" fontId="13" fillId="0" borderId="38" xfId="0" applyFont="1" applyBorder="1" applyAlignment="1">
      <alignment horizontal="left" vertical="center" wrapText="1"/>
    </xf>
    <xf numFmtId="0" fontId="13" fillId="0" borderId="38" xfId="0" applyFont="1" applyBorder="1" applyAlignment="1">
      <alignment horizontal="left" vertical="center"/>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35" fillId="10" borderId="1" xfId="0" applyFont="1" applyFill="1" applyBorder="1" applyAlignment="1">
      <alignment horizontal="center" vertical="center" wrapText="1"/>
    </xf>
    <xf numFmtId="164" fontId="10" fillId="0" borderId="1" xfId="0" applyNumberFormat="1" applyFont="1" applyBorder="1" applyAlignment="1">
      <alignment horizontal="center" vertical="center"/>
    </xf>
    <xf numFmtId="0" fontId="13" fillId="0" borderId="1" xfId="0" applyFont="1" applyBorder="1" applyAlignment="1">
      <alignment horizontal="center"/>
    </xf>
    <xf numFmtId="0" fontId="36" fillId="10" borderId="1" xfId="0" applyFont="1" applyFill="1" applyBorder="1" applyAlignment="1">
      <alignment horizontal="center" vertical="center" wrapText="1"/>
    </xf>
    <xf numFmtId="0" fontId="13" fillId="0" borderId="1" xfId="0" applyFont="1" applyBorder="1" applyAlignment="1">
      <alignment horizontal="center" vertical="center"/>
    </xf>
    <xf numFmtId="0" fontId="18" fillId="0" borderId="1" xfId="0"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3" xfId="0" applyNumberFormat="1" applyFont="1" applyBorder="1" applyAlignment="1">
      <alignment horizontal="center" vertical="center" wrapText="1"/>
    </xf>
    <xf numFmtId="9" fontId="17" fillId="0" borderId="4" xfId="0" applyNumberFormat="1" applyFont="1" applyBorder="1" applyAlignment="1">
      <alignment horizontal="center" vertical="center" wrapText="1"/>
    </xf>
    <xf numFmtId="164" fontId="10" fillId="0" borderId="2" xfId="0" applyNumberFormat="1" applyFont="1" applyBorder="1" applyAlignment="1">
      <alignment horizontal="center" vertical="center"/>
    </xf>
    <xf numFmtId="164" fontId="10" fillId="0" borderId="3" xfId="0" applyNumberFormat="1" applyFont="1" applyBorder="1" applyAlignment="1">
      <alignment horizontal="center" vertical="center"/>
    </xf>
    <xf numFmtId="164" fontId="10" fillId="0" borderId="4" xfId="0" applyNumberFormat="1" applyFont="1" applyBorder="1" applyAlignment="1">
      <alignment horizontal="center" vertical="center"/>
    </xf>
    <xf numFmtId="0" fontId="10" fillId="0" borderId="1" xfId="0" applyFont="1" applyBorder="1" applyAlignment="1">
      <alignment horizontal="center" vertical="center" wrapText="1"/>
    </xf>
    <xf numFmtId="0" fontId="37" fillId="10" borderId="17"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19" xfId="0" applyFont="1" applyFill="1" applyBorder="1" applyAlignment="1">
      <alignment horizontal="center" vertical="center" wrapText="1"/>
    </xf>
    <xf numFmtId="0" fontId="16" fillId="8" borderId="1" xfId="0" applyFont="1" applyFill="1" applyBorder="1" applyAlignment="1">
      <alignment horizontal="center" vertical="center"/>
    </xf>
    <xf numFmtId="0" fontId="11" fillId="8" borderId="1" xfId="0" applyFont="1" applyFill="1" applyBorder="1" applyAlignment="1">
      <alignment horizontal="center" vertical="center"/>
    </xf>
    <xf numFmtId="0" fontId="40" fillId="8" borderId="20" xfId="0" applyFont="1" applyFill="1" applyBorder="1" applyAlignment="1" applyProtection="1">
      <alignment horizontal="center" vertical="center"/>
      <protection locked="0"/>
    </xf>
    <xf numFmtId="0" fontId="38" fillId="8" borderId="1" xfId="0" applyFont="1" applyFill="1" applyBorder="1" applyAlignment="1">
      <alignment horizontal="left" vertical="center" wrapText="1"/>
    </xf>
    <xf numFmtId="0" fontId="38" fillId="8" borderId="0" xfId="0" applyFont="1" applyFill="1" applyAlignment="1">
      <alignment horizontal="center"/>
    </xf>
    <xf numFmtId="0" fontId="38" fillId="8" borderId="47" xfId="0" applyFont="1" applyFill="1" applyBorder="1" applyAlignment="1">
      <alignment horizontal="center"/>
    </xf>
    <xf numFmtId="9" fontId="38" fillId="11" borderId="1" xfId="1" applyFont="1" applyFill="1" applyBorder="1" applyAlignment="1">
      <alignment horizontal="center" vertical="center"/>
    </xf>
    <xf numFmtId="0" fontId="38" fillId="0" borderId="2" xfId="0" applyFont="1" applyBorder="1" applyAlignment="1">
      <alignment horizontal="left" vertical="center"/>
    </xf>
    <xf numFmtId="0" fontId="38" fillId="0" borderId="4" xfId="0" applyFont="1" applyBorder="1" applyAlignment="1">
      <alignment horizontal="left" vertical="center"/>
    </xf>
    <xf numFmtId="9" fontId="38" fillId="0" borderId="2" xfId="0" applyNumberFormat="1" applyFont="1" applyBorder="1" applyAlignment="1">
      <alignment horizontal="center" vertical="center"/>
    </xf>
    <xf numFmtId="9" fontId="38" fillId="0" borderId="4" xfId="0" applyNumberFormat="1" applyFont="1" applyBorder="1" applyAlignment="1">
      <alignment horizontal="center" vertical="center"/>
    </xf>
    <xf numFmtId="9" fontId="38" fillId="11" borderId="2" xfId="0" applyNumberFormat="1" applyFont="1" applyFill="1" applyBorder="1" applyAlignment="1">
      <alignment horizontal="center" vertical="center"/>
    </xf>
    <xf numFmtId="0" fontId="38" fillId="11" borderId="4" xfId="0" applyFont="1" applyFill="1" applyBorder="1" applyAlignment="1">
      <alignment horizontal="center" vertical="center"/>
    </xf>
    <xf numFmtId="0" fontId="28" fillId="8" borderId="26" xfId="0" applyFont="1" applyFill="1" applyBorder="1" applyAlignment="1" applyProtection="1">
      <alignment horizontal="center"/>
      <protection locked="0"/>
    </xf>
    <xf numFmtId="0" fontId="21" fillId="10" borderId="17" xfId="0" applyFont="1" applyFill="1" applyBorder="1" applyAlignment="1" applyProtection="1">
      <alignment horizontal="center" vertical="center"/>
      <protection locked="0"/>
    </xf>
    <xf numFmtId="0" fontId="21" fillId="10" borderId="18" xfId="0" applyFont="1" applyFill="1" applyBorder="1" applyAlignment="1" applyProtection="1">
      <alignment horizontal="center" vertical="center"/>
      <protection locked="0"/>
    </xf>
    <xf numFmtId="0" fontId="21" fillId="10" borderId="19" xfId="0" applyFont="1" applyFill="1" applyBorder="1" applyAlignment="1" applyProtection="1">
      <alignment horizontal="center" vertical="center"/>
      <protection locked="0"/>
    </xf>
    <xf numFmtId="0" fontId="38" fillId="8" borderId="26" xfId="0" applyFont="1" applyFill="1" applyBorder="1" applyAlignment="1">
      <alignment horizontal="center"/>
    </xf>
    <xf numFmtId="0" fontId="38" fillId="8" borderId="32" xfId="0" applyFont="1" applyFill="1" applyBorder="1" applyAlignment="1">
      <alignment horizontal="center"/>
    </xf>
    <xf numFmtId="14" fontId="38" fillId="8" borderId="32" xfId="0" applyNumberFormat="1" applyFont="1" applyFill="1" applyBorder="1" applyAlignment="1">
      <alignment horizontal="center"/>
    </xf>
  </cellXfs>
  <cellStyles count="14">
    <cellStyle name="Hipervínculo" xfId="7" builtinId="8" hidden="1"/>
    <cellStyle name="Hipervínculo" xfId="9" builtinId="8" hidden="1"/>
    <cellStyle name="Hipervínculo" xfId="5" builtinId="8" hidden="1"/>
    <cellStyle name="Hipervínculo" xfId="3" builtinId="8" hidden="1"/>
    <cellStyle name="Hipervínculo" xfId="11" builtinId="8"/>
    <cellStyle name="Hipervínculo visitado" xfId="8" builtinId="9" hidden="1"/>
    <cellStyle name="Hipervínculo visitado" xfId="10" builtinId="9" hidden="1"/>
    <cellStyle name="Hipervínculo visitado" xfId="6" builtinId="9" hidden="1"/>
    <cellStyle name="Hipervínculo visitado" xfId="4" builtinId="9" hidden="1"/>
    <cellStyle name="Millares" xfId="12" builtinId="3"/>
    <cellStyle name="Millares 2" xfId="13" xr:uid="{6B7F74F7-BBDB-4B87-8600-50ECB7A6A6BC}"/>
    <cellStyle name="Normal" xfId="0" builtinId="0"/>
    <cellStyle name="Normal 2" xfId="2" xr:uid="{00000000-0005-0000-0000-00000B000000}"/>
    <cellStyle name="Porcentaje" xfId="1"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067CC"/>
      <color rgb="FF65A17B"/>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186070</xdr:colOff>
      <xdr:row>1</xdr:row>
      <xdr:rowOff>0</xdr:rowOff>
    </xdr:from>
    <xdr:to>
      <xdr:col>2</xdr:col>
      <xdr:colOff>924140</xdr:colOff>
      <xdr:row>3</xdr:row>
      <xdr:rowOff>246191</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22870" b="26916"/>
        <a:stretch/>
      </xdr:blipFill>
      <xdr:spPr>
        <a:xfrm>
          <a:off x="186070" y="200025"/>
          <a:ext cx="3509845" cy="6462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60960</xdr:rowOff>
    </xdr:from>
    <xdr:to>
      <xdr:col>4</xdr:col>
      <xdr:colOff>520700</xdr:colOff>
      <xdr:row>1</xdr:row>
      <xdr:rowOff>498892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srcRect t="22870" b="26916"/>
        <a:stretch/>
      </xdr:blipFill>
      <xdr:spPr>
        <a:xfrm>
          <a:off x="215900" y="60960"/>
          <a:ext cx="3556000" cy="6411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46182</xdr:colOff>
      <xdr:row>0</xdr:row>
      <xdr:rowOff>92364</xdr:rowOff>
    </xdr:from>
    <xdr:to>
      <xdr:col>3</xdr:col>
      <xdr:colOff>1008711</xdr:colOff>
      <xdr:row>0</xdr:row>
      <xdr:rowOff>946728</xdr:rowOff>
    </xdr:to>
    <xdr:pic>
      <xdr:nvPicPr>
        <xdr:cNvPr id="2" name="Imagen 1">
          <a:extLst>
            <a:ext uri="{FF2B5EF4-FFF2-40B4-BE49-F238E27FC236}">
              <a16:creationId xmlns:a16="http://schemas.microsoft.com/office/drawing/2014/main" id="{64F37D7A-D149-4FA7-9379-6583ED0D8A11}"/>
            </a:ext>
          </a:extLst>
        </xdr:cNvPr>
        <xdr:cNvPicPr>
          <a:picLocks noChangeAspect="1"/>
        </xdr:cNvPicPr>
      </xdr:nvPicPr>
      <xdr:blipFill rotWithShape="1">
        <a:blip xmlns:r="http://schemas.openxmlformats.org/officeDocument/2006/relationships" r:embed="rId1"/>
        <a:srcRect t="22870" b="26916"/>
        <a:stretch/>
      </xdr:blipFill>
      <xdr:spPr>
        <a:xfrm>
          <a:off x="331932" y="92364"/>
          <a:ext cx="4591554" cy="8543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46182</xdr:colOff>
      <xdr:row>0</xdr:row>
      <xdr:rowOff>92364</xdr:rowOff>
    </xdr:from>
    <xdr:to>
      <xdr:col>3</xdr:col>
      <xdr:colOff>1008711</xdr:colOff>
      <xdr:row>0</xdr:row>
      <xdr:rowOff>946728</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srcRect t="22870" b="26916"/>
        <a:stretch/>
      </xdr:blipFill>
      <xdr:spPr>
        <a:xfrm>
          <a:off x="331932" y="92364"/>
          <a:ext cx="4591554" cy="8543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60645</xdr:colOff>
      <xdr:row>0</xdr:row>
      <xdr:rowOff>118330</xdr:rowOff>
    </xdr:from>
    <xdr:to>
      <xdr:col>3</xdr:col>
      <xdr:colOff>1358900</xdr:colOff>
      <xdr:row>0</xdr:row>
      <xdr:rowOff>754382</xdr:rowOff>
    </xdr:to>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rotWithShape="1">
        <a:blip xmlns:r="http://schemas.openxmlformats.org/officeDocument/2006/relationships" r:embed="rId1"/>
        <a:srcRect t="22870" b="26916"/>
        <a:stretch/>
      </xdr:blipFill>
      <xdr:spPr>
        <a:xfrm>
          <a:off x="251145" y="118330"/>
          <a:ext cx="3482655" cy="6360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347579</xdr:colOff>
      <xdr:row>0</xdr:row>
      <xdr:rowOff>13369</xdr:rowOff>
    </xdr:from>
    <xdr:to>
      <xdr:col>2</xdr:col>
      <xdr:colOff>3469286</xdr:colOff>
      <xdr:row>2</xdr:row>
      <xdr:rowOff>34474</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1"/>
        <a:srcRect t="22870" b="26916"/>
        <a:stretch/>
      </xdr:blipFill>
      <xdr:spPr>
        <a:xfrm>
          <a:off x="442829" y="13369"/>
          <a:ext cx="3464607" cy="63070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app.invima.gov.co/ovirtual/knowledgebase.php?article=15" TargetMode="External"/><Relationship Id="rId7" Type="http://schemas.openxmlformats.org/officeDocument/2006/relationships/hyperlink" Target="https://invimagovco-my.sharepoint.com/:f:/r/personal/msanmiguelc_invima_gov_co/Documents/Acuerdo%20Gestion%20OAC%202022?csf=1&amp;web=1&amp;e=rqbHNz" TargetMode="External"/><Relationship Id="rId2" Type="http://schemas.openxmlformats.org/officeDocument/2006/relationships/hyperlink" Target="https://app.invima.gov.co/ovirtual/index.php?a=add&amp;category=58" TargetMode="External"/><Relationship Id="rId1" Type="http://schemas.openxmlformats.org/officeDocument/2006/relationships/hyperlink" Target="https://app.invima.gov.co/formularios/view.php?id=432646" TargetMode="External"/><Relationship Id="rId6" Type="http://schemas.openxmlformats.org/officeDocument/2006/relationships/hyperlink" Target="https://invimagovco-my.sharepoint.com/:f:/r/personal/msanmiguelc_invima_gov_co/Documents/Acuerdo%20Gestion%20OAC%202022?csf=1&amp;web=1&amp;e=rqbHNz" TargetMode="External"/><Relationship Id="rId11" Type="http://schemas.openxmlformats.org/officeDocument/2006/relationships/comments" Target="../comments6.xml"/><Relationship Id="rId5" Type="http://schemas.openxmlformats.org/officeDocument/2006/relationships/hyperlink" Target="https://invimagovco-my.sharepoint.com/:f:/r/personal/msanmiguelc_invima_gov_co/Documents/Acuerdo%20Gestion%20OAC%202022?csf=1&amp;web=1&amp;e=rqbHNz" TargetMode="External"/><Relationship Id="rId10" Type="http://schemas.openxmlformats.org/officeDocument/2006/relationships/vmlDrawing" Target="../drawings/vmlDrawing6.vml"/><Relationship Id="rId4" Type="http://schemas.openxmlformats.org/officeDocument/2006/relationships/hyperlink" Target="https://app.invima.gov.co/ovirtual/knowledgebase.php?article=14" TargetMode="External"/><Relationship Id="rId9"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app.invima.gov.co/formularios/view.php?id=432646" TargetMode="External"/><Relationship Id="rId7" Type="http://schemas.openxmlformats.org/officeDocument/2006/relationships/hyperlink" Target="https://invimagovco-my.sharepoint.com/:f:/r/personal/msanmiguelc_invima_gov_co/Documents/Acuerdo%20Gestion%20OAC%202022?csf=1&amp;web=1&amp;e=rqbHNz" TargetMode="External"/><Relationship Id="rId2" Type="http://schemas.openxmlformats.org/officeDocument/2006/relationships/hyperlink" Target="https://app.invima.gov.co/ovirtual/knowledgebase.php?article=14" TargetMode="External"/><Relationship Id="rId1" Type="http://schemas.openxmlformats.org/officeDocument/2006/relationships/hyperlink" Target="https://app.invima.gov.co/ovirtual/knowledgebase.php?article=15" TargetMode="External"/><Relationship Id="rId6" Type="http://schemas.openxmlformats.org/officeDocument/2006/relationships/hyperlink" Target="https://invimagovco-my.sharepoint.com/:f:/r/personal/msanmiguelc_invima_gov_co/Documents/Acuerdo%20Gestion%20OAC%202022?csf=1&amp;web=1&amp;e=rqbHNz" TargetMode="External"/><Relationship Id="rId11" Type="http://schemas.openxmlformats.org/officeDocument/2006/relationships/comments" Target="../comments7.xml"/><Relationship Id="rId5" Type="http://schemas.openxmlformats.org/officeDocument/2006/relationships/hyperlink" Target="https://invimagovco-my.sharepoint.com/:f:/r/personal/msanmiguelc_invima_gov_co/Documents/Acuerdo%20Gestion%20OAC%202022?csf=1&amp;web=1&amp;e=rqbHNz" TargetMode="External"/><Relationship Id="rId10" Type="http://schemas.openxmlformats.org/officeDocument/2006/relationships/vmlDrawing" Target="../drawings/vmlDrawing7.vml"/><Relationship Id="rId4" Type="http://schemas.openxmlformats.org/officeDocument/2006/relationships/hyperlink" Target="https://app.invima.gov.co/ovirtual/index.php?a=add&amp;category=58" TargetMode="External"/><Relationship Id="rId9"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84" t="s">
        <v>0</v>
      </c>
      <c r="C2" s="284"/>
      <c r="D2" s="284"/>
      <c r="E2" s="284"/>
      <c r="F2" s="284"/>
      <c r="G2" s="284"/>
      <c r="H2" s="284"/>
      <c r="I2" s="284"/>
    </row>
    <row r="3" spans="1:9" x14ac:dyDescent="0.25">
      <c r="B3" s="294" t="s">
        <v>1</v>
      </c>
      <c r="C3" s="294"/>
      <c r="D3" s="294"/>
      <c r="E3" s="294"/>
      <c r="F3" s="294"/>
      <c r="G3" s="294"/>
      <c r="H3" s="294"/>
      <c r="I3" s="294"/>
    </row>
    <row r="4" spans="1:9" x14ac:dyDescent="0.25">
      <c r="C4" s="2" t="s">
        <v>2</v>
      </c>
      <c r="D4" s="3" t="s">
        <v>3</v>
      </c>
    </row>
    <row r="5" spans="1:9" x14ac:dyDescent="0.25">
      <c r="C5" s="2" t="s">
        <v>4</v>
      </c>
      <c r="D5" s="3" t="s">
        <v>5</v>
      </c>
    </row>
    <row r="6" spans="1:9" x14ac:dyDescent="0.25">
      <c r="C6" s="4" t="s">
        <v>6</v>
      </c>
      <c r="D6" s="5" t="s">
        <v>7</v>
      </c>
    </row>
    <row r="7" spans="1:9" x14ac:dyDescent="0.25">
      <c r="C7" s="4" t="s">
        <v>8</v>
      </c>
      <c r="D7" s="5" t="s">
        <v>9</v>
      </c>
    </row>
    <row r="8" spans="1:9" x14ac:dyDescent="0.25">
      <c r="C8" s="4" t="s">
        <v>10</v>
      </c>
      <c r="D8" s="6">
        <v>41656</v>
      </c>
      <c r="E8" s="7"/>
    </row>
    <row r="9" spans="1:9" x14ac:dyDescent="0.25">
      <c r="C9" s="288" t="s">
        <v>11</v>
      </c>
      <c r="D9" s="5" t="s">
        <v>12</v>
      </c>
      <c r="F9" s="7"/>
      <c r="I9" s="7"/>
    </row>
    <row r="10" spans="1:9" x14ac:dyDescent="0.25">
      <c r="C10" s="288"/>
      <c r="D10" s="5" t="s">
        <v>13</v>
      </c>
    </row>
    <row r="12" spans="1:9" x14ac:dyDescent="0.25">
      <c r="A12" s="289" t="s">
        <v>14</v>
      </c>
      <c r="B12" s="290"/>
      <c r="C12" s="290"/>
      <c r="D12" s="290"/>
      <c r="E12" s="290"/>
      <c r="F12" s="290"/>
      <c r="G12" s="290"/>
      <c r="H12" s="290"/>
      <c r="I12" s="291"/>
    </row>
    <row r="13" spans="1:9" x14ac:dyDescent="0.25">
      <c r="A13" s="289" t="s">
        <v>15</v>
      </c>
      <c r="B13" s="290"/>
      <c r="C13" s="290"/>
      <c r="D13" s="290"/>
      <c r="E13" s="290"/>
      <c r="F13" s="290"/>
      <c r="G13" s="290"/>
      <c r="H13" s="290"/>
      <c r="I13" s="291"/>
    </row>
    <row r="14" spans="1:9" x14ac:dyDescent="0.25">
      <c r="A14" s="295"/>
      <c r="B14" s="296"/>
      <c r="C14" s="296"/>
      <c r="D14" s="296"/>
      <c r="E14" s="296"/>
      <c r="F14" s="296"/>
      <c r="G14" s="297"/>
      <c r="H14" s="286" t="s">
        <v>16</v>
      </c>
      <c r="I14" s="287"/>
    </row>
    <row r="15" spans="1:9" ht="28.5" x14ac:dyDescent="0.25">
      <c r="A15" s="19" t="s">
        <v>17</v>
      </c>
      <c r="B15" s="19" t="s">
        <v>18</v>
      </c>
      <c r="C15" s="8" t="s">
        <v>19</v>
      </c>
      <c r="D15" s="19" t="s">
        <v>20</v>
      </c>
      <c r="E15" s="19" t="s">
        <v>21</v>
      </c>
      <c r="F15" s="19" t="s">
        <v>22</v>
      </c>
      <c r="G15" s="43" t="s">
        <v>23</v>
      </c>
      <c r="H15" s="19" t="s">
        <v>24</v>
      </c>
      <c r="I15" s="19" t="s">
        <v>25</v>
      </c>
    </row>
    <row r="16" spans="1:9" ht="30" x14ac:dyDescent="0.25">
      <c r="A16" s="292" t="s">
        <v>26</v>
      </c>
      <c r="B16" s="293">
        <v>0.3</v>
      </c>
      <c r="C16" s="285" t="s">
        <v>27</v>
      </c>
      <c r="D16" s="9" t="s">
        <v>28</v>
      </c>
      <c r="E16" s="271">
        <v>4</v>
      </c>
      <c r="F16" s="271" t="s">
        <v>29</v>
      </c>
      <c r="G16" s="285" t="s">
        <v>30</v>
      </c>
      <c r="H16" s="271"/>
      <c r="I16" s="274"/>
    </row>
    <row r="17" spans="1:9" ht="56.25" customHeight="1" x14ac:dyDescent="0.25">
      <c r="A17" s="292"/>
      <c r="B17" s="292"/>
      <c r="C17" s="285"/>
      <c r="D17" s="10" t="s">
        <v>31</v>
      </c>
      <c r="E17" s="272"/>
      <c r="F17" s="272"/>
      <c r="G17" s="285"/>
      <c r="H17" s="272"/>
      <c r="I17" s="274"/>
    </row>
    <row r="18" spans="1:9" ht="25.5" customHeight="1" x14ac:dyDescent="0.25">
      <c r="A18" s="292"/>
      <c r="B18" s="292"/>
      <c r="C18" s="285"/>
      <c r="D18" s="10" t="s">
        <v>32</v>
      </c>
      <c r="E18" s="272"/>
      <c r="F18" s="272"/>
      <c r="G18" s="285"/>
      <c r="H18" s="272"/>
      <c r="I18" s="274"/>
    </row>
    <row r="19" spans="1:9" ht="49.5" customHeight="1" x14ac:dyDescent="0.25">
      <c r="A19" s="292"/>
      <c r="B19" s="292"/>
      <c r="C19" s="285"/>
      <c r="D19" s="10" t="s">
        <v>33</v>
      </c>
      <c r="E19" s="273"/>
      <c r="F19" s="273"/>
      <c r="G19" s="285"/>
      <c r="H19" s="273"/>
      <c r="I19" s="274"/>
    </row>
    <row r="20" spans="1:9" ht="82.5" customHeight="1" x14ac:dyDescent="0.25">
      <c r="A20" s="281" t="s">
        <v>34</v>
      </c>
      <c r="B20" s="278">
        <v>0.3</v>
      </c>
      <c r="C20" s="271" t="s">
        <v>35</v>
      </c>
      <c r="D20" s="10" t="s">
        <v>36</v>
      </c>
      <c r="E20" s="271">
        <v>20</v>
      </c>
      <c r="F20" s="271" t="s">
        <v>37</v>
      </c>
      <c r="G20" s="88" t="s">
        <v>38</v>
      </c>
      <c r="H20" s="271"/>
      <c r="I20" s="275"/>
    </row>
    <row r="21" spans="1:9" ht="68.25" customHeight="1" x14ac:dyDescent="0.25">
      <c r="A21" s="282"/>
      <c r="B21" s="279"/>
      <c r="C21" s="272"/>
      <c r="D21" s="10" t="s">
        <v>39</v>
      </c>
      <c r="E21" s="272"/>
      <c r="F21" s="272"/>
      <c r="G21" s="88" t="s">
        <v>40</v>
      </c>
      <c r="H21" s="272"/>
      <c r="I21" s="276"/>
    </row>
    <row r="22" spans="1:9" ht="66" customHeight="1" x14ac:dyDescent="0.25">
      <c r="A22" s="283"/>
      <c r="B22" s="280"/>
      <c r="C22" s="273"/>
      <c r="D22" s="10" t="s">
        <v>41</v>
      </c>
      <c r="E22" s="273"/>
      <c r="F22" s="273"/>
      <c r="G22" s="88" t="s">
        <v>42</v>
      </c>
      <c r="H22" s="273"/>
      <c r="I22" s="277"/>
    </row>
    <row r="23" spans="1:9" ht="97.5" customHeight="1" x14ac:dyDescent="0.25">
      <c r="A23" s="281" t="s">
        <v>43</v>
      </c>
      <c r="B23" s="278">
        <v>0.4</v>
      </c>
      <c r="C23" s="271" t="s">
        <v>44</v>
      </c>
      <c r="D23" s="10" t="s">
        <v>45</v>
      </c>
      <c r="E23" s="271">
        <v>15</v>
      </c>
      <c r="F23" s="271" t="s">
        <v>29</v>
      </c>
      <c r="G23" s="271" t="s">
        <v>42</v>
      </c>
      <c r="H23" s="271"/>
      <c r="I23" s="275"/>
    </row>
    <row r="24" spans="1:9" ht="55.5" customHeight="1" x14ac:dyDescent="0.25">
      <c r="A24" s="282"/>
      <c r="B24" s="279"/>
      <c r="C24" s="272"/>
      <c r="D24" s="10" t="s">
        <v>46</v>
      </c>
      <c r="E24" s="272"/>
      <c r="F24" s="272"/>
      <c r="G24" s="272"/>
      <c r="H24" s="272"/>
      <c r="I24" s="276"/>
    </row>
    <row r="25" spans="1:9" ht="55.5" customHeight="1" x14ac:dyDescent="0.25">
      <c r="A25" s="283"/>
      <c r="B25" s="280"/>
      <c r="C25" s="273"/>
      <c r="D25" s="10" t="s">
        <v>47</v>
      </c>
      <c r="E25" s="273"/>
      <c r="F25" s="273"/>
      <c r="G25" s="273"/>
      <c r="H25" s="273"/>
      <c r="I25" s="277"/>
    </row>
    <row r="26" spans="1:9" x14ac:dyDescent="0.25">
      <c r="A26" s="19" t="s">
        <v>48</v>
      </c>
      <c r="B26" s="11">
        <f>SUM(B16:B25)</f>
        <v>1</v>
      </c>
      <c r="C26" s="5"/>
      <c r="D26" s="5"/>
      <c r="E26" s="5"/>
      <c r="F26" s="10"/>
      <c r="G26" s="5"/>
      <c r="H26" s="5"/>
      <c r="I26" s="5"/>
    </row>
    <row r="27" spans="1:9" ht="4.5" customHeight="1" thickBot="1" x14ac:dyDescent="0.3">
      <c r="A27" s="12"/>
    </row>
    <row r="28" spans="1:9" ht="27" customHeight="1" x14ac:dyDescent="0.25">
      <c r="A28" s="12"/>
      <c r="C28" s="267"/>
      <c r="D28" s="268"/>
      <c r="E28" s="93"/>
      <c r="F28" s="268"/>
      <c r="G28" s="270"/>
      <c r="H28" s="21"/>
    </row>
    <row r="29" spans="1:9" ht="15.75" thickBot="1" x14ac:dyDescent="0.3">
      <c r="A29" s="12"/>
      <c r="C29" s="265" t="s">
        <v>49</v>
      </c>
      <c r="D29" s="266"/>
      <c r="E29" s="92"/>
      <c r="F29" s="266" t="s">
        <v>50</v>
      </c>
      <c r="G29" s="269"/>
      <c r="H29" s="22"/>
    </row>
    <row r="30" spans="1:9" x14ac:dyDescent="0.25">
      <c r="A30" s="12"/>
    </row>
  </sheetData>
  <mergeCells count="34">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 ref="B23:B25"/>
    <mergeCell ref="A23:A25"/>
    <mergeCell ref="C23:C25"/>
    <mergeCell ref="F20:F22"/>
    <mergeCell ref="F23:F25"/>
    <mergeCell ref="E16:E19"/>
    <mergeCell ref="E20:E22"/>
    <mergeCell ref="E23:E25"/>
    <mergeCell ref="G23:G25"/>
    <mergeCell ref="I16:I19"/>
    <mergeCell ref="H20:H22"/>
    <mergeCell ref="I20:I22"/>
    <mergeCell ref="I23:I25"/>
    <mergeCell ref="C29:D29"/>
    <mergeCell ref="C28:D28"/>
    <mergeCell ref="F29:G29"/>
    <mergeCell ref="F28:G28"/>
    <mergeCell ref="H23:H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29"/>
  <sheetViews>
    <sheetView view="pageBreakPreview" topLeftCell="F18" zoomScale="40" zoomScaleNormal="50" zoomScaleSheetLayoutView="40" zoomScalePageLayoutView="50" workbookViewId="0">
      <selection activeCell="G25" sqref="G25:J25"/>
    </sheetView>
  </sheetViews>
  <sheetFormatPr baseColWidth="10" defaultColWidth="10.85546875" defaultRowHeight="18.75" x14ac:dyDescent="0.3"/>
  <cols>
    <col min="1" max="1" width="4.28515625" style="133" customWidth="1"/>
    <col min="2" max="2" width="13" style="150" bestFit="1" customWidth="1"/>
    <col min="3" max="3" width="41.42578125" style="133" customWidth="1"/>
    <col min="4" max="4" width="63.42578125" style="133" customWidth="1"/>
    <col min="5" max="5" width="27.140625" style="133" customWidth="1"/>
    <col min="6" max="6" width="29.7109375" style="133" customWidth="1"/>
    <col min="7" max="7" width="95.140625" style="133" customWidth="1"/>
    <col min="8" max="8" width="32" style="133" customWidth="1"/>
    <col min="9" max="9" width="51.140625" style="133" customWidth="1"/>
    <col min="10" max="15" width="41.140625" style="133" customWidth="1"/>
    <col min="16" max="16" width="38.85546875" style="133" customWidth="1"/>
    <col min="17" max="17" width="33.140625" style="151" customWidth="1"/>
    <col min="18" max="18" width="117.140625" style="133" customWidth="1"/>
    <col min="19" max="19" width="36.42578125" style="133" customWidth="1"/>
    <col min="20" max="20" width="56.28515625" style="133" customWidth="1"/>
    <col min="21" max="16384" width="10.85546875" style="133"/>
  </cols>
  <sheetData>
    <row r="1" spans="1:22" ht="132" customHeight="1" thickBot="1" x14ac:dyDescent="0.5">
      <c r="A1" s="128"/>
      <c r="B1" s="129"/>
      <c r="C1" s="130"/>
      <c r="D1" s="130"/>
      <c r="E1" s="130"/>
      <c r="F1" s="524"/>
      <c r="G1" s="131"/>
      <c r="H1" s="526"/>
      <c r="I1" s="130"/>
      <c r="J1" s="130"/>
      <c r="K1" s="130"/>
      <c r="L1" s="130"/>
      <c r="M1" s="202">
        <f>+Q1</f>
        <v>0.44262295081967212</v>
      </c>
      <c r="N1" s="203">
        <v>1</v>
      </c>
      <c r="O1" s="204">
        <f>1/183</f>
        <v>5.4644808743169399E-3</v>
      </c>
      <c r="P1" s="205">
        <v>81</v>
      </c>
      <c r="Q1" s="206">
        <f>+O1*81</f>
        <v>0.44262295081967212</v>
      </c>
      <c r="R1" s="207"/>
      <c r="S1" s="208">
        <f>183-P1</f>
        <v>102</v>
      </c>
      <c r="T1" s="209">
        <f>1-Q1</f>
        <v>0.55737704918032782</v>
      </c>
      <c r="U1" s="128"/>
      <c r="V1" s="128"/>
    </row>
    <row r="2" spans="1:22" ht="7.5" hidden="1" customHeight="1" x14ac:dyDescent="0.25">
      <c r="A2" s="128"/>
      <c r="B2" s="129"/>
      <c r="C2" s="130"/>
      <c r="D2" s="130"/>
      <c r="E2" s="130"/>
      <c r="F2" s="525"/>
      <c r="G2" s="134"/>
      <c r="H2" s="526"/>
      <c r="I2" s="130"/>
      <c r="J2" s="130"/>
      <c r="K2" s="130"/>
      <c r="L2" s="130"/>
      <c r="M2" s="130"/>
      <c r="N2" s="130"/>
      <c r="O2" s="130"/>
      <c r="P2" s="130"/>
      <c r="Q2" s="132"/>
      <c r="R2" s="130"/>
      <c r="S2" s="130"/>
      <c r="T2" s="128"/>
      <c r="U2" s="128"/>
      <c r="V2" s="128"/>
    </row>
    <row r="3" spans="1:22" ht="26.25" hidden="1" x14ac:dyDescent="0.25">
      <c r="A3" s="128"/>
      <c r="B3" s="129"/>
      <c r="C3" s="130"/>
      <c r="D3" s="130"/>
      <c r="E3" s="130"/>
      <c r="F3" s="130"/>
      <c r="G3" s="130"/>
      <c r="H3" s="130"/>
      <c r="I3" s="130"/>
      <c r="J3" s="130"/>
      <c r="K3" s="130"/>
      <c r="L3" s="130"/>
      <c r="M3" s="130"/>
      <c r="N3" s="130"/>
      <c r="O3" s="130"/>
      <c r="P3" s="130"/>
      <c r="Q3" s="132"/>
      <c r="R3" s="130"/>
      <c r="S3" s="130"/>
      <c r="T3" s="128"/>
      <c r="U3" s="128"/>
      <c r="V3" s="128"/>
    </row>
    <row r="4" spans="1:22" ht="64.5" customHeight="1" thickBot="1" x14ac:dyDescent="0.3">
      <c r="A4" s="128"/>
      <c r="B4" s="527" t="s">
        <v>176</v>
      </c>
      <c r="C4" s="528"/>
      <c r="D4" s="528"/>
      <c r="E4" s="528"/>
      <c r="F4" s="528"/>
      <c r="G4" s="528"/>
      <c r="H4" s="528"/>
      <c r="I4" s="528"/>
      <c r="J4" s="528"/>
      <c r="K4" s="528"/>
      <c r="L4" s="528"/>
      <c r="M4" s="528"/>
      <c r="N4" s="528"/>
      <c r="O4" s="528"/>
      <c r="P4" s="528"/>
      <c r="Q4" s="528"/>
      <c r="R4" s="528"/>
      <c r="S4" s="529"/>
      <c r="T4" s="128"/>
      <c r="U4" s="128"/>
      <c r="V4" s="128"/>
    </row>
    <row r="5" spans="1:22" ht="35.25" customHeight="1" thickBot="1" x14ac:dyDescent="0.3">
      <c r="A5" s="128"/>
      <c r="B5" s="530" t="s">
        <v>177</v>
      </c>
      <c r="C5" s="531"/>
      <c r="D5" s="531"/>
      <c r="E5" s="531"/>
      <c r="F5" s="531"/>
      <c r="G5" s="531"/>
      <c r="H5" s="532"/>
      <c r="I5" s="160"/>
      <c r="J5" s="160"/>
      <c r="K5" s="531"/>
      <c r="L5" s="531"/>
      <c r="M5" s="531"/>
      <c r="N5" s="531"/>
      <c r="O5" s="532"/>
      <c r="P5" s="533" t="s">
        <v>178</v>
      </c>
      <c r="Q5" s="534"/>
      <c r="R5" s="534"/>
      <c r="S5" s="535"/>
      <c r="T5" s="128"/>
      <c r="U5" s="128"/>
      <c r="V5" s="128"/>
    </row>
    <row r="6" spans="1:22" s="135" customFormat="1" ht="56.25" customHeight="1" thickBot="1" x14ac:dyDescent="0.5">
      <c r="A6" s="128"/>
      <c r="B6" s="517" t="s">
        <v>17</v>
      </c>
      <c r="C6" s="418" t="s">
        <v>179</v>
      </c>
      <c r="D6" s="418" t="s">
        <v>180</v>
      </c>
      <c r="E6" s="418" t="s">
        <v>181</v>
      </c>
      <c r="F6" s="418" t="s">
        <v>182</v>
      </c>
      <c r="G6" s="519" t="s">
        <v>61</v>
      </c>
      <c r="H6" s="442" t="s">
        <v>183</v>
      </c>
      <c r="I6" s="443"/>
      <c r="J6" s="415" t="s">
        <v>184</v>
      </c>
      <c r="K6" s="416"/>
      <c r="L6" s="416"/>
      <c r="M6" s="416"/>
      <c r="N6" s="416"/>
      <c r="O6" s="417"/>
      <c r="P6" s="418" t="s">
        <v>185</v>
      </c>
      <c r="Q6" s="420" t="s">
        <v>186</v>
      </c>
      <c r="R6" s="511" t="s">
        <v>79</v>
      </c>
      <c r="S6" s="511"/>
      <c r="T6" s="128"/>
      <c r="U6" s="128"/>
      <c r="V6" s="128"/>
    </row>
    <row r="7" spans="1:22" s="197" customFormat="1" ht="129" customHeight="1" thickBot="1" x14ac:dyDescent="0.3">
      <c r="A7" s="128"/>
      <c r="B7" s="518"/>
      <c r="C7" s="419"/>
      <c r="D7" s="419"/>
      <c r="E7" s="419"/>
      <c r="F7" s="419"/>
      <c r="G7" s="520"/>
      <c r="H7" s="193" t="s">
        <v>187</v>
      </c>
      <c r="I7" s="194" t="s">
        <v>188</v>
      </c>
      <c r="J7" s="176" t="s">
        <v>189</v>
      </c>
      <c r="K7" s="176" t="s">
        <v>190</v>
      </c>
      <c r="L7" s="176" t="s">
        <v>191</v>
      </c>
      <c r="M7" s="195" t="s">
        <v>192</v>
      </c>
      <c r="N7" s="176" t="s">
        <v>193</v>
      </c>
      <c r="O7" s="176" t="s">
        <v>194</v>
      </c>
      <c r="P7" s="419"/>
      <c r="Q7" s="421"/>
      <c r="R7" s="180" t="s">
        <v>195</v>
      </c>
      <c r="S7" s="180" t="s">
        <v>120</v>
      </c>
      <c r="T7" s="180" t="s">
        <v>309</v>
      </c>
      <c r="U7" s="128"/>
      <c r="V7" s="128"/>
    </row>
    <row r="8" spans="1:22" ht="202.5" customHeight="1" thickBot="1" x14ac:dyDescent="0.3">
      <c r="A8" s="128"/>
      <c r="B8" s="512">
        <v>1</v>
      </c>
      <c r="C8" s="425" t="s">
        <v>196</v>
      </c>
      <c r="D8" s="425" t="s">
        <v>197</v>
      </c>
      <c r="E8" s="513">
        <v>1</v>
      </c>
      <c r="F8" s="516" t="s">
        <v>198</v>
      </c>
      <c r="G8" s="186" t="s">
        <v>199</v>
      </c>
      <c r="H8" s="447">
        <v>0.35</v>
      </c>
      <c r="I8" s="199">
        <v>0.5</v>
      </c>
      <c r="J8" s="422">
        <v>0.3</v>
      </c>
      <c r="K8" s="422">
        <f>(AVERAGE(I8:I10)*H8)/H8</f>
        <v>0.43333333333333335</v>
      </c>
      <c r="L8" s="425"/>
      <c r="M8" s="198">
        <f>100%-I8</f>
        <v>0.5</v>
      </c>
      <c r="N8" s="431">
        <v>0.7</v>
      </c>
      <c r="O8" s="431">
        <f>IFERROR((AVERAGE(M8:M10)*H8)/H8,0)</f>
        <v>0.56666666666666665</v>
      </c>
      <c r="P8" s="411">
        <f>IF(SUM(K8,O8)&gt;100%,"NO PERMITIDO",SUM(K8,O8))</f>
        <v>1</v>
      </c>
      <c r="Q8" s="414">
        <f>H8*P8/100%</f>
        <v>0.35</v>
      </c>
      <c r="R8" s="215" t="s">
        <v>314</v>
      </c>
      <c r="S8" s="521" t="s">
        <v>326</v>
      </c>
      <c r="T8" s="233">
        <v>6</v>
      </c>
      <c r="U8" s="128"/>
      <c r="V8" s="128"/>
    </row>
    <row r="9" spans="1:22" ht="291" customHeight="1" thickBot="1" x14ac:dyDescent="0.3">
      <c r="A9" s="128"/>
      <c r="B9" s="500"/>
      <c r="C9" s="426"/>
      <c r="D9" s="426"/>
      <c r="E9" s="514"/>
      <c r="F9" s="506"/>
      <c r="G9" s="161" t="s">
        <v>200</v>
      </c>
      <c r="H9" s="423"/>
      <c r="I9" s="200">
        <v>0.3</v>
      </c>
      <c r="J9" s="423"/>
      <c r="K9" s="423"/>
      <c r="L9" s="426"/>
      <c r="M9" s="198">
        <f t="shared" ref="M9:M16" si="0">100%-I9</f>
        <v>0.7</v>
      </c>
      <c r="N9" s="432"/>
      <c r="O9" s="432"/>
      <c r="P9" s="412"/>
      <c r="Q9" s="409"/>
      <c r="R9" s="216" t="s">
        <v>313</v>
      </c>
      <c r="S9" s="522"/>
      <c r="T9" s="233">
        <v>10</v>
      </c>
      <c r="U9" s="128"/>
      <c r="V9" s="128"/>
    </row>
    <row r="10" spans="1:22" ht="297" customHeight="1" thickBot="1" x14ac:dyDescent="0.3">
      <c r="A10" s="128"/>
      <c r="B10" s="509"/>
      <c r="C10" s="427"/>
      <c r="D10" s="427"/>
      <c r="E10" s="515"/>
      <c r="F10" s="510"/>
      <c r="G10" s="178" t="s">
        <v>201</v>
      </c>
      <c r="H10" s="424"/>
      <c r="I10" s="200">
        <v>0.5</v>
      </c>
      <c r="J10" s="424"/>
      <c r="K10" s="424"/>
      <c r="L10" s="427"/>
      <c r="M10" s="198">
        <f t="shared" si="0"/>
        <v>0.5</v>
      </c>
      <c r="N10" s="433"/>
      <c r="O10" s="433"/>
      <c r="P10" s="413"/>
      <c r="Q10" s="409"/>
      <c r="R10" s="216" t="s">
        <v>311</v>
      </c>
      <c r="S10" s="523"/>
      <c r="T10" s="233">
        <v>4</v>
      </c>
      <c r="U10" s="128"/>
      <c r="V10" s="128"/>
    </row>
    <row r="11" spans="1:22" ht="126" customHeight="1" thickBot="1" x14ac:dyDescent="0.3">
      <c r="A11" s="128"/>
      <c r="B11" s="499">
        <v>2</v>
      </c>
      <c r="C11" s="476" t="s">
        <v>202</v>
      </c>
      <c r="D11" s="476" t="s">
        <v>203</v>
      </c>
      <c r="E11" s="448">
        <v>1</v>
      </c>
      <c r="F11" s="505" t="s">
        <v>198</v>
      </c>
      <c r="G11" s="177" t="s">
        <v>204</v>
      </c>
      <c r="H11" s="444">
        <v>0.35</v>
      </c>
      <c r="I11" s="200">
        <v>0.5</v>
      </c>
      <c r="J11" s="448">
        <v>0.3</v>
      </c>
      <c r="K11" s="448">
        <f>(AVERAGE(I11:I13)*H11)/H11</f>
        <v>0.5</v>
      </c>
      <c r="L11" s="488"/>
      <c r="M11" s="198">
        <f t="shared" si="0"/>
        <v>0.5</v>
      </c>
      <c r="N11" s="491">
        <v>0.7</v>
      </c>
      <c r="O11" s="491">
        <f>IFERROR((AVERAGE(M11:M13)*H11)/H11,0)</f>
        <v>0.5</v>
      </c>
      <c r="P11" s="493">
        <f t="shared" ref="P11" si="1">IF(SUM(K11,O11)&gt;100%,"NO PERMITIDO",SUM(K11,O11))</f>
        <v>1</v>
      </c>
      <c r="Q11" s="409">
        <f t="shared" ref="Q11" si="2">H11*P11/100%</f>
        <v>0.35</v>
      </c>
      <c r="R11" s="217" t="s">
        <v>315</v>
      </c>
      <c r="S11" s="496" t="s">
        <v>326</v>
      </c>
      <c r="T11" s="233">
        <v>2</v>
      </c>
      <c r="U11" s="128"/>
      <c r="V11" s="128"/>
    </row>
    <row r="12" spans="1:22" ht="166.5" customHeight="1" thickBot="1" x14ac:dyDescent="0.3">
      <c r="A12" s="128"/>
      <c r="B12" s="500"/>
      <c r="C12" s="426"/>
      <c r="D12" s="426"/>
      <c r="E12" s="423"/>
      <c r="F12" s="506"/>
      <c r="G12" s="177" t="s">
        <v>205</v>
      </c>
      <c r="H12" s="445"/>
      <c r="I12" s="200">
        <v>0.5</v>
      </c>
      <c r="J12" s="423"/>
      <c r="K12" s="423"/>
      <c r="L12" s="489"/>
      <c r="M12" s="198">
        <f t="shared" si="0"/>
        <v>0.5</v>
      </c>
      <c r="N12" s="432"/>
      <c r="O12" s="432"/>
      <c r="P12" s="412"/>
      <c r="Q12" s="409"/>
      <c r="R12" s="217" t="s">
        <v>308</v>
      </c>
      <c r="S12" s="497"/>
      <c r="T12" s="233">
        <v>1</v>
      </c>
      <c r="U12" s="128"/>
      <c r="V12" s="128"/>
    </row>
    <row r="13" spans="1:22" ht="145.5" customHeight="1" thickBot="1" x14ac:dyDescent="0.3">
      <c r="A13" s="128"/>
      <c r="B13" s="509"/>
      <c r="C13" s="427"/>
      <c r="D13" s="427"/>
      <c r="E13" s="424"/>
      <c r="F13" s="510"/>
      <c r="G13" s="161" t="s">
        <v>206</v>
      </c>
      <c r="H13" s="446"/>
      <c r="I13" s="200">
        <v>0.5</v>
      </c>
      <c r="J13" s="424"/>
      <c r="K13" s="424"/>
      <c r="L13" s="508"/>
      <c r="M13" s="198">
        <f t="shared" si="0"/>
        <v>0.5</v>
      </c>
      <c r="N13" s="433"/>
      <c r="O13" s="433"/>
      <c r="P13" s="413"/>
      <c r="Q13" s="409"/>
      <c r="R13" s="217" t="s">
        <v>312</v>
      </c>
      <c r="S13" s="498"/>
      <c r="T13" s="233">
        <v>3</v>
      </c>
      <c r="U13" s="128"/>
      <c r="V13" s="128"/>
    </row>
    <row r="14" spans="1:22" ht="353.25" customHeight="1" thickBot="1" x14ac:dyDescent="0.3">
      <c r="A14" s="128"/>
      <c r="B14" s="499">
        <v>3</v>
      </c>
      <c r="C14" s="476" t="s">
        <v>207</v>
      </c>
      <c r="D14" s="502" t="s">
        <v>208</v>
      </c>
      <c r="E14" s="448">
        <v>1</v>
      </c>
      <c r="F14" s="505" t="s">
        <v>198</v>
      </c>
      <c r="G14" s="161" t="s">
        <v>209</v>
      </c>
      <c r="H14" s="444">
        <v>0.3</v>
      </c>
      <c r="I14" s="200">
        <v>0.5</v>
      </c>
      <c r="J14" s="448">
        <v>0.3</v>
      </c>
      <c r="K14" s="444">
        <f>(AVERAGE(I14:I16)*H14)/H14</f>
        <v>0.39999999999999997</v>
      </c>
      <c r="L14" s="488"/>
      <c r="M14" s="198">
        <f t="shared" si="0"/>
        <v>0.5</v>
      </c>
      <c r="N14" s="491">
        <v>0.7</v>
      </c>
      <c r="O14" s="491">
        <f>IFERROR((AVERAGE(M14:M16)*H14)/H14,0)</f>
        <v>0.6</v>
      </c>
      <c r="P14" s="493">
        <f t="shared" ref="P14" si="3">IF(SUM(K14,O14)&gt;100%,"NO PERMITIDO",SUM(K14,O14))</f>
        <v>1</v>
      </c>
      <c r="Q14" s="409">
        <f t="shared" ref="Q14" si="4">H14*P14/100%</f>
        <v>0.3</v>
      </c>
      <c r="R14" s="216" t="s">
        <v>318</v>
      </c>
      <c r="S14" s="234" t="s">
        <v>326</v>
      </c>
      <c r="T14" s="231">
        <v>6</v>
      </c>
      <c r="U14" s="128"/>
      <c r="V14" s="128"/>
    </row>
    <row r="15" spans="1:22" ht="109.5" customHeight="1" thickBot="1" x14ac:dyDescent="0.3">
      <c r="A15" s="128"/>
      <c r="B15" s="500"/>
      <c r="C15" s="426"/>
      <c r="D15" s="503"/>
      <c r="E15" s="423"/>
      <c r="F15" s="506"/>
      <c r="G15" s="162" t="s">
        <v>210</v>
      </c>
      <c r="H15" s="445"/>
      <c r="I15" s="201">
        <v>0.5</v>
      </c>
      <c r="J15" s="423"/>
      <c r="K15" s="445"/>
      <c r="L15" s="489"/>
      <c r="M15" s="198">
        <f t="shared" si="0"/>
        <v>0.5</v>
      </c>
      <c r="N15" s="432"/>
      <c r="O15" s="432"/>
      <c r="P15" s="412"/>
      <c r="Q15" s="409"/>
      <c r="R15" s="241" t="s">
        <v>321</v>
      </c>
      <c r="S15" s="243" t="s">
        <v>323</v>
      </c>
      <c r="T15" s="239"/>
      <c r="U15" s="128"/>
      <c r="V15" s="128"/>
    </row>
    <row r="16" spans="1:22" ht="60.75" customHeight="1" thickBot="1" x14ac:dyDescent="0.3">
      <c r="A16" s="128"/>
      <c r="B16" s="501"/>
      <c r="C16" s="477"/>
      <c r="D16" s="504"/>
      <c r="E16" s="449"/>
      <c r="F16" s="507"/>
      <c r="G16" s="187" t="s">
        <v>211</v>
      </c>
      <c r="H16" s="487"/>
      <c r="I16" s="201">
        <v>0.2</v>
      </c>
      <c r="J16" s="449"/>
      <c r="K16" s="487"/>
      <c r="L16" s="490"/>
      <c r="M16" s="198">
        <f t="shared" si="0"/>
        <v>0.8</v>
      </c>
      <c r="N16" s="492"/>
      <c r="O16" s="492"/>
      <c r="P16" s="494"/>
      <c r="Q16" s="495"/>
      <c r="R16" s="242" t="s">
        <v>322</v>
      </c>
      <c r="S16" s="244" t="s">
        <v>324</v>
      </c>
      <c r="T16" s="240"/>
      <c r="U16" s="128"/>
      <c r="V16" s="128"/>
    </row>
    <row r="17" spans="1:22" ht="43.5" customHeight="1" thickBot="1" x14ac:dyDescent="0.35">
      <c r="A17" s="128"/>
      <c r="B17" s="462" t="s">
        <v>48</v>
      </c>
      <c r="C17" s="463"/>
      <c r="D17" s="463"/>
      <c r="E17" s="463"/>
      <c r="F17" s="463"/>
      <c r="G17" s="464"/>
      <c r="H17" s="181">
        <f>IF(SUM(H8:H16)&gt;100%,"supera el 100%",SUM(H8:H16))</f>
        <v>1</v>
      </c>
      <c r="I17" s="182"/>
      <c r="J17" s="181"/>
      <c r="K17" s="181">
        <f>AVERAGE(K8:K16)</f>
        <v>0.44444444444444442</v>
      </c>
      <c r="L17" s="183"/>
      <c r="M17" s="183"/>
      <c r="N17" s="183"/>
      <c r="O17" s="181">
        <f>AVERAGE(O8:O16)</f>
        <v>0.55555555555555547</v>
      </c>
      <c r="P17" s="183"/>
      <c r="Q17" s="184">
        <f>SUM(Q8:Q16)</f>
        <v>1</v>
      </c>
      <c r="R17" s="185"/>
      <c r="S17" s="185"/>
      <c r="T17" s="128"/>
      <c r="U17" s="128"/>
      <c r="V17" s="128"/>
    </row>
    <row r="18" spans="1:22" ht="78" customHeight="1" thickBot="1" x14ac:dyDescent="0.3">
      <c r="A18" s="128"/>
      <c r="B18" s="470" t="s">
        <v>212</v>
      </c>
      <c r="C18" s="471"/>
      <c r="D18" s="471"/>
      <c r="E18" s="471"/>
      <c r="F18" s="471"/>
      <c r="G18" s="471"/>
      <c r="H18" s="471"/>
      <c r="I18" s="471"/>
      <c r="J18" s="471"/>
      <c r="K18" s="471"/>
      <c r="L18" s="471"/>
      <c r="M18" s="471"/>
      <c r="N18" s="471"/>
      <c r="O18" s="471"/>
      <c r="P18" s="472"/>
      <c r="Q18" s="140"/>
      <c r="R18" s="170"/>
      <c r="S18" s="143"/>
      <c r="T18" s="128"/>
      <c r="U18" s="128"/>
      <c r="V18" s="128"/>
    </row>
    <row r="19" spans="1:22" ht="178.5" customHeight="1" thickBot="1" x14ac:dyDescent="0.3">
      <c r="B19" s="473"/>
      <c r="C19" s="476" t="s">
        <v>213</v>
      </c>
      <c r="D19" s="478" t="s">
        <v>214</v>
      </c>
      <c r="E19" s="481">
        <v>1</v>
      </c>
      <c r="F19" s="484" t="s">
        <v>198</v>
      </c>
      <c r="G19" s="163" t="s">
        <v>215</v>
      </c>
      <c r="H19" s="448">
        <v>0.05</v>
      </c>
      <c r="I19" s="200">
        <v>0.5</v>
      </c>
      <c r="J19" s="448">
        <v>0.3</v>
      </c>
      <c r="K19" s="450">
        <f>(AVERAGE(I19:I21)*H19)</f>
        <v>2.5000000000000001E-2</v>
      </c>
      <c r="L19" s="453"/>
      <c r="M19" s="198">
        <f t="shared" ref="M19:M21" si="5">100%-I19</f>
        <v>0.5</v>
      </c>
      <c r="N19" s="456">
        <v>0.7</v>
      </c>
      <c r="O19" s="459">
        <f>IFERROR((AVERAGE(M19:M22)*H19),0)</f>
        <v>2.5000000000000001E-2</v>
      </c>
      <c r="P19" s="428">
        <f>IF(SUM(K19,O19)&gt;100%,"NO PERMITIDO",SUM(K19,O19))</f>
        <v>0.05</v>
      </c>
      <c r="Q19" s="409">
        <f>K19+O19</f>
        <v>0.05</v>
      </c>
      <c r="R19" s="220" t="s">
        <v>316</v>
      </c>
      <c r="S19" s="232"/>
      <c r="T19" s="406">
        <v>13</v>
      </c>
      <c r="U19" s="128"/>
      <c r="V19" s="128"/>
    </row>
    <row r="20" spans="1:22" ht="149.25" customHeight="1" thickBot="1" x14ac:dyDescent="0.3">
      <c r="A20" s="128" t="s">
        <v>216</v>
      </c>
      <c r="B20" s="474"/>
      <c r="C20" s="426"/>
      <c r="D20" s="479"/>
      <c r="E20" s="482"/>
      <c r="F20" s="485"/>
      <c r="G20" s="178" t="s">
        <v>217</v>
      </c>
      <c r="H20" s="423"/>
      <c r="I20" s="200">
        <v>0.5</v>
      </c>
      <c r="J20" s="423"/>
      <c r="K20" s="451"/>
      <c r="L20" s="454"/>
      <c r="M20" s="198">
        <f t="shared" si="5"/>
        <v>0.5</v>
      </c>
      <c r="N20" s="457"/>
      <c r="O20" s="460"/>
      <c r="P20" s="429"/>
      <c r="Q20" s="409"/>
      <c r="R20" s="217" t="s">
        <v>317</v>
      </c>
      <c r="S20" s="238" t="s">
        <v>319</v>
      </c>
      <c r="T20" s="407"/>
      <c r="U20" s="128"/>
      <c r="V20" s="128"/>
    </row>
    <row r="21" spans="1:22" ht="92.25" customHeight="1" thickBot="1" x14ac:dyDescent="0.3">
      <c r="A21" s="128"/>
      <c r="B21" s="475"/>
      <c r="C21" s="477"/>
      <c r="D21" s="480"/>
      <c r="E21" s="483"/>
      <c r="F21" s="486"/>
      <c r="G21" s="163" t="s">
        <v>218</v>
      </c>
      <c r="H21" s="449"/>
      <c r="I21" s="200">
        <v>0.5</v>
      </c>
      <c r="J21" s="449"/>
      <c r="K21" s="452"/>
      <c r="L21" s="455"/>
      <c r="M21" s="198">
        <f t="shared" si="5"/>
        <v>0.5</v>
      </c>
      <c r="N21" s="458"/>
      <c r="O21" s="461"/>
      <c r="P21" s="430"/>
      <c r="Q21" s="410"/>
      <c r="R21" s="218" t="s">
        <v>310</v>
      </c>
      <c r="S21" s="230" t="s">
        <v>320</v>
      </c>
      <c r="T21" s="408"/>
      <c r="U21" s="128"/>
      <c r="V21" s="128"/>
    </row>
    <row r="22" spans="1:22" ht="43.5" customHeight="1" thickBot="1" x14ac:dyDescent="0.35">
      <c r="A22" s="128"/>
      <c r="B22" s="462" t="s">
        <v>48</v>
      </c>
      <c r="C22" s="463"/>
      <c r="D22" s="463"/>
      <c r="E22" s="463"/>
      <c r="F22" s="463"/>
      <c r="G22" s="464"/>
      <c r="H22" s="137">
        <f>SUM(H17,H19)</f>
        <v>1.05</v>
      </c>
      <c r="I22" s="138"/>
      <c r="J22" s="138"/>
      <c r="K22" s="196">
        <f>SUM(K17,K19)</f>
        <v>0.46944444444444444</v>
      </c>
      <c r="L22" s="139"/>
      <c r="M22" s="139"/>
      <c r="N22" s="139"/>
      <c r="O22" s="196">
        <f>SUM(O17,O19)</f>
        <v>0.58055555555555549</v>
      </c>
      <c r="P22" s="196"/>
      <c r="Q22" s="137">
        <f>SUM(Q17,Q19)</f>
        <v>1.05</v>
      </c>
      <c r="R22" s="173"/>
      <c r="S22" s="173"/>
      <c r="T22" s="229"/>
      <c r="U22" s="128"/>
      <c r="V22" s="128"/>
    </row>
    <row r="23" spans="1:22" ht="27" customHeight="1" x14ac:dyDescent="0.25">
      <c r="A23" s="128"/>
      <c r="B23" s="141"/>
      <c r="C23" s="165"/>
      <c r="D23" s="165"/>
      <c r="E23" s="165"/>
      <c r="F23" s="164"/>
      <c r="G23" s="164"/>
      <c r="H23" s="164"/>
      <c r="I23" s="164"/>
      <c r="J23" s="465"/>
      <c r="K23" s="164"/>
      <c r="L23" s="164"/>
      <c r="M23" s="164"/>
      <c r="N23" s="164"/>
      <c r="O23" s="164"/>
      <c r="P23" s="164"/>
      <c r="Q23" s="164"/>
      <c r="R23" s="170"/>
      <c r="S23" s="143"/>
      <c r="T23" s="128"/>
      <c r="U23" s="128"/>
      <c r="V23" s="128"/>
    </row>
    <row r="24" spans="1:22" ht="29.25" customHeight="1" thickBot="1" x14ac:dyDescent="0.3">
      <c r="A24" s="128"/>
      <c r="B24" s="142"/>
      <c r="C24" s="166"/>
      <c r="D24" s="167"/>
      <c r="E24" s="167"/>
      <c r="F24" s="166"/>
      <c r="G24" s="166"/>
      <c r="H24" s="167"/>
      <c r="I24" s="167"/>
      <c r="J24" s="465"/>
      <c r="K24" s="167"/>
      <c r="L24" s="167"/>
      <c r="M24" s="167"/>
      <c r="N24" s="167"/>
      <c r="O24" s="167"/>
      <c r="P24" s="167"/>
      <c r="Q24" s="168"/>
      <c r="R24" s="170"/>
      <c r="S24" s="143"/>
      <c r="T24" s="128"/>
      <c r="U24" s="128"/>
      <c r="V24" s="128"/>
    </row>
    <row r="25" spans="1:22" ht="78.75" customHeight="1" x14ac:dyDescent="0.35">
      <c r="A25" s="128"/>
      <c r="B25" s="142"/>
      <c r="C25" s="174" t="s">
        <v>219</v>
      </c>
      <c r="D25" s="466">
        <v>44957</v>
      </c>
      <c r="E25" s="434"/>
      <c r="F25" s="167"/>
      <c r="G25" s="403" t="s">
        <v>325</v>
      </c>
      <c r="H25" s="404"/>
      <c r="I25" s="404"/>
      <c r="J25" s="405"/>
      <c r="K25" s="130"/>
      <c r="L25" s="467" t="s">
        <v>220</v>
      </c>
      <c r="M25" s="468"/>
      <c r="N25" s="468"/>
      <c r="O25" s="468"/>
      <c r="P25" s="469"/>
      <c r="Q25" s="169"/>
      <c r="R25" s="170"/>
      <c r="S25" s="143"/>
      <c r="T25" s="128"/>
      <c r="U25" s="128"/>
      <c r="V25" s="128"/>
    </row>
    <row r="26" spans="1:22" ht="64.5" customHeight="1" thickBot="1" x14ac:dyDescent="0.4">
      <c r="A26" s="128"/>
      <c r="B26" s="142"/>
      <c r="C26" s="174" t="s">
        <v>221</v>
      </c>
      <c r="D26" s="434" t="s">
        <v>222</v>
      </c>
      <c r="E26" s="434"/>
      <c r="F26" s="167"/>
      <c r="G26" s="435" t="s">
        <v>223</v>
      </c>
      <c r="H26" s="436"/>
      <c r="I26" s="436"/>
      <c r="J26" s="437"/>
      <c r="K26" s="130"/>
      <c r="L26" s="438" t="s">
        <v>224</v>
      </c>
      <c r="M26" s="439"/>
      <c r="N26" s="440"/>
      <c r="O26" s="440"/>
      <c r="P26" s="441"/>
      <c r="Q26" s="171"/>
      <c r="R26" s="172"/>
      <c r="S26" s="144"/>
      <c r="T26" s="128"/>
      <c r="U26" s="128"/>
      <c r="V26" s="128"/>
    </row>
    <row r="27" spans="1:22" ht="27" thickBot="1" x14ac:dyDescent="0.3">
      <c r="A27" s="128"/>
      <c r="B27" s="145"/>
      <c r="C27" s="146"/>
      <c r="D27" s="147"/>
      <c r="E27" s="147"/>
      <c r="F27" s="147"/>
      <c r="G27" s="147"/>
      <c r="H27" s="147"/>
      <c r="I27" s="147"/>
      <c r="J27" s="147"/>
      <c r="K27" s="147"/>
      <c r="L27" s="147"/>
      <c r="M27" s="147"/>
      <c r="N27" s="147"/>
      <c r="O27" s="147"/>
      <c r="P27" s="147"/>
      <c r="Q27" s="148"/>
      <c r="R27" s="147"/>
      <c r="S27" s="149"/>
      <c r="T27" s="128"/>
      <c r="U27" s="128"/>
      <c r="V27" s="128"/>
    </row>
    <row r="28" spans="1:22" ht="26.25" x14ac:dyDescent="0.25">
      <c r="A28" s="128"/>
      <c r="B28" s="128"/>
      <c r="C28" s="128"/>
      <c r="D28" s="128"/>
      <c r="E28" s="128"/>
      <c r="F28" s="128"/>
      <c r="G28" s="128"/>
      <c r="H28" s="128"/>
      <c r="I28" s="128"/>
      <c r="J28" s="128"/>
      <c r="K28" s="128"/>
      <c r="L28" s="128"/>
      <c r="M28" s="128"/>
      <c r="N28" s="128"/>
      <c r="O28" s="128"/>
      <c r="P28" s="128"/>
      <c r="Q28" s="128"/>
      <c r="R28" s="128"/>
      <c r="S28" s="128"/>
      <c r="T28" s="128"/>
      <c r="U28" s="128"/>
      <c r="V28" s="128"/>
    </row>
    <row r="29" spans="1:22" ht="26.25" x14ac:dyDescent="0.25">
      <c r="A29" s="128"/>
      <c r="B29" s="128"/>
      <c r="C29" s="128"/>
      <c r="D29" s="128"/>
      <c r="E29" s="128"/>
      <c r="F29" s="128"/>
      <c r="G29" s="128"/>
      <c r="H29" s="128"/>
      <c r="I29" s="128"/>
      <c r="J29" s="128"/>
      <c r="K29" s="128"/>
      <c r="L29" s="128"/>
      <c r="M29" s="128"/>
      <c r="N29" s="128"/>
      <c r="O29" s="128"/>
      <c r="P29" s="128"/>
      <c r="Q29" s="128"/>
      <c r="R29" s="128"/>
      <c r="S29" s="128"/>
      <c r="T29" s="128"/>
      <c r="U29" s="128"/>
      <c r="V29" s="128"/>
    </row>
  </sheetData>
  <mergeCells count="82">
    <mergeCell ref="F1:F2"/>
    <mergeCell ref="H1:H2"/>
    <mergeCell ref="B4:S4"/>
    <mergeCell ref="B5:H5"/>
    <mergeCell ref="K5:O5"/>
    <mergeCell ref="P5:S5"/>
    <mergeCell ref="R6:S6"/>
    <mergeCell ref="B8:B10"/>
    <mergeCell ref="C8:C10"/>
    <mergeCell ref="D8:D10"/>
    <mergeCell ref="E8:E10"/>
    <mergeCell ref="F8:F10"/>
    <mergeCell ref="B6:B7"/>
    <mergeCell ref="C6:C7"/>
    <mergeCell ref="D6:D7"/>
    <mergeCell ref="E6:E7"/>
    <mergeCell ref="F6:F7"/>
    <mergeCell ref="G6:G7"/>
    <mergeCell ref="S8:S10"/>
    <mergeCell ref="B11:B13"/>
    <mergeCell ref="C11:C13"/>
    <mergeCell ref="D11:D13"/>
    <mergeCell ref="E11:E13"/>
    <mergeCell ref="F11:F13"/>
    <mergeCell ref="H14:H16"/>
    <mergeCell ref="J14:J16"/>
    <mergeCell ref="J11:J13"/>
    <mergeCell ref="K11:K13"/>
    <mergeCell ref="L11:L13"/>
    <mergeCell ref="B14:B16"/>
    <mergeCell ref="C14:C16"/>
    <mergeCell ref="D14:D16"/>
    <mergeCell ref="E14:E16"/>
    <mergeCell ref="F14:F16"/>
    <mergeCell ref="N14:N16"/>
    <mergeCell ref="O14:O16"/>
    <mergeCell ref="P14:P16"/>
    <mergeCell ref="Q14:Q16"/>
    <mergeCell ref="S11:S13"/>
    <mergeCell ref="N11:N13"/>
    <mergeCell ref="O11:O13"/>
    <mergeCell ref="P11:P13"/>
    <mergeCell ref="D26:E26"/>
    <mergeCell ref="G26:J26"/>
    <mergeCell ref="L26:P26"/>
    <mergeCell ref="H6:I6"/>
    <mergeCell ref="H11:H13"/>
    <mergeCell ref="H8:H10"/>
    <mergeCell ref="J19:J21"/>
    <mergeCell ref="K19:K21"/>
    <mergeCell ref="L19:L21"/>
    <mergeCell ref="N19:N21"/>
    <mergeCell ref="O19:O21"/>
    <mergeCell ref="B22:G22"/>
    <mergeCell ref="J23:J24"/>
    <mergeCell ref="D25:E25"/>
    <mergeCell ref="L25:P25"/>
    <mergeCell ref="B17:G17"/>
    <mergeCell ref="J6:O6"/>
    <mergeCell ref="P6:P7"/>
    <mergeCell ref="Q6:Q7"/>
    <mergeCell ref="J8:J10"/>
    <mergeCell ref="K8:K10"/>
    <mergeCell ref="L8:L10"/>
    <mergeCell ref="N8:N10"/>
    <mergeCell ref="O8:O10"/>
    <mergeCell ref="G25:J25"/>
    <mergeCell ref="T19:T21"/>
    <mergeCell ref="Q19:Q21"/>
    <mergeCell ref="Q11:Q13"/>
    <mergeCell ref="P8:P10"/>
    <mergeCell ref="Q8:Q10"/>
    <mergeCell ref="P19:P21"/>
    <mergeCell ref="B18:P18"/>
    <mergeCell ref="B19:B21"/>
    <mergeCell ref="C19:C21"/>
    <mergeCell ref="D19:D21"/>
    <mergeCell ref="E19:E21"/>
    <mergeCell ref="F19:F21"/>
    <mergeCell ref="H19:H21"/>
    <mergeCell ref="K14:K16"/>
    <mergeCell ref="L14:L16"/>
  </mergeCells>
  <conditionalFormatting sqref="P8 P11 P14">
    <cfRule type="cellIs" dxfId="1" priority="2" operator="greaterThan">
      <formula>100</formula>
    </cfRule>
  </conditionalFormatting>
  <dataValidations disablePrompts="1" count="2">
    <dataValidation type="whole" allowBlank="1" showInputMessage="1" showErrorMessage="1" sqref="E19" xr:uid="{00000000-0002-0000-0900-000000000000}">
      <formula1>0</formula1>
      <formula2>10000</formula2>
    </dataValidation>
    <dataValidation allowBlank="1" showInputMessage="1" showErrorMessage="1" errorTitle="error" error="solo datos númericos" sqref="H19 H8 H11 H14:H16" xr:uid="{00000000-0002-0000-0900-000001000000}"/>
  </dataValidations>
  <hyperlinks>
    <hyperlink ref="S15" r:id="rId1" xr:uid="{E51639B9-2BB9-4681-B41E-065D0DC9539F}"/>
    <hyperlink ref="S16" r:id="rId2" display="https://app.invima.gov.co/ovirtual/index.php?a=add&amp;category=58" xr:uid="{FE9A71A8-5412-463C-8343-0CEE71CA88F8}"/>
    <hyperlink ref="S20" r:id="rId3" xr:uid="{38E05404-5BCD-4B31-95C8-F0D4274E387A}"/>
    <hyperlink ref="S21" r:id="rId4" xr:uid="{6C8A54CD-19FE-4A1F-A032-2D700A5EE270}"/>
    <hyperlink ref="S8" r:id="rId5" xr:uid="{D090F542-0C68-41C1-8B86-4008DB8DCC1E}"/>
    <hyperlink ref="S11" r:id="rId6" xr:uid="{8DCA71F5-74FE-4116-BC61-EDDEAF99C392}"/>
    <hyperlink ref="S14" r:id="rId7" xr:uid="{F05A1D2E-7345-4733-A8EF-DD0374576611}"/>
  </hyperlinks>
  <pageMargins left="0.70866141732283472" right="0.70866141732283472" top="0.74803149606299213" bottom="0.74803149606299213" header="0.31496062992125984" footer="0.31496062992125984"/>
  <pageSetup paperSize="171" scale="23" orientation="landscape" r:id="rId8"/>
  <rowBreaks count="1" manualBreakCount="1">
    <brk id="27" max="17" man="1"/>
  </rowBreaks>
  <colBreaks count="1" manualBreakCount="1">
    <brk id="19" max="40" man="1"/>
  </colBreaks>
  <drawing r:id="rId9"/>
  <legacyDrawing r:id="rId1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29"/>
  <sheetViews>
    <sheetView view="pageBreakPreview" topLeftCell="A19" zoomScale="55" zoomScaleNormal="50" zoomScaleSheetLayoutView="55" zoomScalePageLayoutView="50" workbookViewId="0">
      <selection activeCell="G26" sqref="G26:J26"/>
    </sheetView>
  </sheetViews>
  <sheetFormatPr baseColWidth="10" defaultColWidth="10.85546875" defaultRowHeight="18.75" x14ac:dyDescent="0.3"/>
  <cols>
    <col min="1" max="1" width="4.28515625" style="133" customWidth="1"/>
    <col min="2" max="2" width="13" style="150" bestFit="1" customWidth="1"/>
    <col min="3" max="3" width="41.42578125" style="133" customWidth="1"/>
    <col min="4" max="4" width="63.42578125" style="133" customWidth="1"/>
    <col min="5" max="5" width="27.140625" style="133" customWidth="1"/>
    <col min="6" max="6" width="29.7109375" style="133" customWidth="1"/>
    <col min="7" max="7" width="95.140625" style="133" customWidth="1"/>
    <col min="8" max="8" width="32" style="133" customWidth="1"/>
    <col min="9" max="9" width="28.5703125" style="133" hidden="1" customWidth="1"/>
    <col min="10" max="11" width="41.140625" style="133" customWidth="1"/>
    <col min="12" max="15" width="29.7109375" style="133" customWidth="1"/>
    <col min="16" max="16" width="29.7109375" style="151" customWidth="1"/>
    <col min="17" max="17" width="75.85546875" style="133" customWidth="1"/>
    <col min="18" max="18" width="36.42578125" style="257" customWidth="1"/>
    <col min="19" max="16384" width="10.85546875" style="133"/>
  </cols>
  <sheetData>
    <row r="1" spans="1:20" ht="132" customHeight="1" thickBot="1" x14ac:dyDescent="0.5">
      <c r="A1" s="128"/>
      <c r="B1" s="129"/>
      <c r="C1" s="130"/>
      <c r="D1" s="130"/>
      <c r="E1" s="130"/>
      <c r="F1" s="524"/>
      <c r="G1" s="131"/>
      <c r="H1" s="526"/>
      <c r="I1" s="130"/>
      <c r="J1" s="130"/>
      <c r="K1" s="130"/>
      <c r="L1" s="130"/>
      <c r="M1" s="130"/>
      <c r="N1" s="130"/>
      <c r="O1" s="130"/>
      <c r="P1" s="132"/>
      <c r="Q1" s="130"/>
      <c r="R1" s="250"/>
      <c r="S1" s="128"/>
      <c r="T1" s="128"/>
    </row>
    <row r="2" spans="1:20" ht="7.5" hidden="1" customHeight="1" thickBot="1" x14ac:dyDescent="0.3">
      <c r="A2" s="128"/>
      <c r="B2" s="129"/>
      <c r="C2" s="130"/>
      <c r="D2" s="130"/>
      <c r="E2" s="130"/>
      <c r="F2" s="525"/>
      <c r="G2" s="134"/>
      <c r="H2" s="526"/>
      <c r="I2" s="130"/>
      <c r="J2" s="130"/>
      <c r="K2" s="130"/>
      <c r="L2" s="130"/>
      <c r="M2" s="130"/>
      <c r="N2" s="130"/>
      <c r="O2" s="130"/>
      <c r="P2" s="132"/>
      <c r="Q2" s="130"/>
      <c r="R2" s="250"/>
      <c r="S2" s="128"/>
      <c r="T2" s="128"/>
    </row>
    <row r="3" spans="1:20" ht="27" hidden="1" thickBot="1" x14ac:dyDescent="0.3">
      <c r="A3" s="128"/>
      <c r="B3" s="129"/>
      <c r="C3" s="130"/>
      <c r="D3" s="130"/>
      <c r="E3" s="130"/>
      <c r="F3" s="130"/>
      <c r="G3" s="130"/>
      <c r="H3" s="130"/>
      <c r="I3" s="130"/>
      <c r="J3" s="130"/>
      <c r="K3" s="130"/>
      <c r="L3" s="130"/>
      <c r="M3" s="130"/>
      <c r="N3" s="130"/>
      <c r="O3" s="130"/>
      <c r="P3" s="132"/>
      <c r="Q3" s="130"/>
      <c r="R3" s="250"/>
      <c r="S3" s="128"/>
      <c r="T3" s="128"/>
    </row>
    <row r="4" spans="1:20" ht="64.5" customHeight="1" thickBot="1" x14ac:dyDescent="0.3">
      <c r="A4" s="128"/>
      <c r="B4" s="527" t="s">
        <v>176</v>
      </c>
      <c r="C4" s="528"/>
      <c r="D4" s="528"/>
      <c r="E4" s="528"/>
      <c r="F4" s="528"/>
      <c r="G4" s="528"/>
      <c r="H4" s="528"/>
      <c r="I4" s="528"/>
      <c r="J4" s="528"/>
      <c r="K4" s="528"/>
      <c r="L4" s="528"/>
      <c r="M4" s="528"/>
      <c r="N4" s="528"/>
      <c r="O4" s="528"/>
      <c r="P4" s="528"/>
      <c r="Q4" s="528"/>
      <c r="R4" s="529"/>
      <c r="S4" s="128"/>
      <c r="T4" s="128"/>
    </row>
    <row r="5" spans="1:20" ht="35.25" customHeight="1" thickBot="1" x14ac:dyDescent="0.3">
      <c r="A5" s="128"/>
      <c r="B5" s="530" t="s">
        <v>177</v>
      </c>
      <c r="C5" s="531"/>
      <c r="D5" s="531"/>
      <c r="E5" s="531"/>
      <c r="F5" s="531"/>
      <c r="G5" s="531"/>
      <c r="H5" s="532"/>
      <c r="I5" s="160"/>
      <c r="J5" s="160"/>
      <c r="K5" s="531"/>
      <c r="L5" s="531"/>
      <c r="M5" s="531"/>
      <c r="N5" s="532"/>
      <c r="O5" s="533" t="s">
        <v>178</v>
      </c>
      <c r="P5" s="534"/>
      <c r="Q5" s="534"/>
      <c r="R5" s="535"/>
      <c r="S5" s="128"/>
      <c r="T5" s="128"/>
    </row>
    <row r="6" spans="1:20" s="135" customFormat="1" ht="56.25" customHeight="1" thickBot="1" x14ac:dyDescent="0.5">
      <c r="A6" s="128"/>
      <c r="B6" s="601" t="s">
        <v>17</v>
      </c>
      <c r="C6" s="418" t="s">
        <v>179</v>
      </c>
      <c r="D6" s="511" t="s">
        <v>180</v>
      </c>
      <c r="E6" s="511" t="s">
        <v>181</v>
      </c>
      <c r="F6" s="511" t="s">
        <v>182</v>
      </c>
      <c r="G6" s="511" t="s">
        <v>61</v>
      </c>
      <c r="H6" s="603" t="s">
        <v>183</v>
      </c>
      <c r="I6" s="604"/>
      <c r="J6" s="593" t="s">
        <v>184</v>
      </c>
      <c r="K6" s="416"/>
      <c r="L6" s="416"/>
      <c r="M6" s="416"/>
      <c r="N6" s="417"/>
      <c r="O6" s="511" t="s">
        <v>185</v>
      </c>
      <c r="P6" s="420" t="s">
        <v>186</v>
      </c>
      <c r="Q6" s="511" t="s">
        <v>79</v>
      </c>
      <c r="R6" s="511"/>
      <c r="S6" s="128"/>
      <c r="T6" s="128"/>
    </row>
    <row r="7" spans="1:20" s="136" customFormat="1" ht="129" customHeight="1" thickBot="1" x14ac:dyDescent="0.5">
      <c r="A7" s="128"/>
      <c r="B7" s="517"/>
      <c r="C7" s="602"/>
      <c r="D7" s="418"/>
      <c r="E7" s="418"/>
      <c r="F7" s="418"/>
      <c r="G7" s="418"/>
      <c r="H7" s="605"/>
      <c r="I7" s="606"/>
      <c r="J7" s="176" t="s">
        <v>189</v>
      </c>
      <c r="K7" s="176" t="s">
        <v>190</v>
      </c>
      <c r="L7" s="176" t="s">
        <v>191</v>
      </c>
      <c r="M7" s="176" t="s">
        <v>193</v>
      </c>
      <c r="N7" s="176" t="s">
        <v>194</v>
      </c>
      <c r="O7" s="418"/>
      <c r="P7" s="421"/>
      <c r="Q7" s="180" t="s">
        <v>195</v>
      </c>
      <c r="R7" s="176" t="s">
        <v>120</v>
      </c>
      <c r="S7" s="128"/>
      <c r="T7" s="128"/>
    </row>
    <row r="8" spans="1:20" ht="108" customHeight="1" x14ac:dyDescent="0.25">
      <c r="A8" s="128"/>
      <c r="B8" s="600">
        <v>1</v>
      </c>
      <c r="C8" s="595" t="s">
        <v>196</v>
      </c>
      <c r="D8" s="595" t="s">
        <v>197</v>
      </c>
      <c r="E8" s="596">
        <v>1</v>
      </c>
      <c r="F8" s="598" t="s">
        <v>198</v>
      </c>
      <c r="G8" s="186" t="s">
        <v>199</v>
      </c>
      <c r="H8" s="599">
        <v>0.35</v>
      </c>
      <c r="I8" s="192">
        <f>'OAP-OAC'!I8</f>
        <v>0.5</v>
      </c>
      <c r="J8" s="599">
        <v>0.3</v>
      </c>
      <c r="K8" s="599">
        <f>'OAP-OAC'!K8</f>
        <v>0.43333333333333335</v>
      </c>
      <c r="L8" s="592"/>
      <c r="M8" s="591">
        <v>0.7</v>
      </c>
      <c r="N8" s="591">
        <f>'OAP-OAC'!O8</f>
        <v>0.56666666666666665</v>
      </c>
      <c r="O8" s="594">
        <f>IF(SUM(K8,N8)&gt;100%,"NO PERMITIDO",SUM(K8,N8))</f>
        <v>1</v>
      </c>
      <c r="P8" s="610">
        <f>H8*O8/100%</f>
        <v>0.35</v>
      </c>
      <c r="Q8" s="258" t="s">
        <v>314</v>
      </c>
      <c r="R8" s="607" t="s">
        <v>326</v>
      </c>
      <c r="S8" s="128"/>
      <c r="T8" s="128"/>
    </row>
    <row r="9" spans="1:20" ht="73.5" customHeight="1" x14ac:dyDescent="0.25">
      <c r="A9" s="128"/>
      <c r="B9" s="541"/>
      <c r="C9" s="543"/>
      <c r="D9" s="543"/>
      <c r="E9" s="597"/>
      <c r="F9" s="548"/>
      <c r="G9" s="161" t="s">
        <v>200</v>
      </c>
      <c r="H9" s="547"/>
      <c r="I9" s="175">
        <f>'OAP-OAC'!I9</f>
        <v>0.3</v>
      </c>
      <c r="J9" s="547"/>
      <c r="K9" s="547"/>
      <c r="L9" s="568"/>
      <c r="M9" s="558"/>
      <c r="N9" s="558"/>
      <c r="O9" s="551"/>
      <c r="P9" s="556"/>
      <c r="Q9" s="259" t="s">
        <v>313</v>
      </c>
      <c r="R9" s="608"/>
      <c r="S9" s="128"/>
      <c r="T9" s="128"/>
    </row>
    <row r="10" spans="1:20" ht="201.95" customHeight="1" x14ac:dyDescent="0.25">
      <c r="A10" s="128"/>
      <c r="B10" s="541"/>
      <c r="C10" s="543"/>
      <c r="D10" s="543"/>
      <c r="E10" s="597"/>
      <c r="F10" s="548"/>
      <c r="G10" s="178" t="s">
        <v>201</v>
      </c>
      <c r="H10" s="547"/>
      <c r="I10" s="175">
        <f>'OAP-OAC'!I10</f>
        <v>0.5</v>
      </c>
      <c r="J10" s="547"/>
      <c r="K10" s="547"/>
      <c r="L10" s="568"/>
      <c r="M10" s="558"/>
      <c r="N10" s="558"/>
      <c r="O10" s="551"/>
      <c r="P10" s="556"/>
      <c r="Q10" s="259" t="s">
        <v>311</v>
      </c>
      <c r="R10" s="609"/>
      <c r="S10" s="128"/>
      <c r="T10" s="128"/>
    </row>
    <row r="11" spans="1:20" ht="148.5" customHeight="1" x14ac:dyDescent="0.25">
      <c r="A11" s="128"/>
      <c r="B11" s="541">
        <v>2</v>
      </c>
      <c r="C11" s="543" t="s">
        <v>202</v>
      </c>
      <c r="D11" s="543" t="s">
        <v>203</v>
      </c>
      <c r="E11" s="547">
        <v>1</v>
      </c>
      <c r="F11" s="548" t="s">
        <v>198</v>
      </c>
      <c r="G11" s="177" t="s">
        <v>204</v>
      </c>
      <c r="H11" s="539">
        <v>0.35</v>
      </c>
      <c r="I11" s="175">
        <f>'OAP-OAC'!I11</f>
        <v>0.5</v>
      </c>
      <c r="J11" s="547">
        <v>0.3</v>
      </c>
      <c r="K11" s="547">
        <f>'OAP-OAC'!K11</f>
        <v>0.5</v>
      </c>
      <c r="L11" s="549"/>
      <c r="M11" s="558">
        <v>0.7</v>
      </c>
      <c r="N11" s="558">
        <f>'OAP-OAC'!O11</f>
        <v>0.5</v>
      </c>
      <c r="O11" s="551">
        <f t="shared" ref="O11" si="0">IF(SUM(K11,N11)&gt;100%,"NO PERMITIDO",SUM(K11,N11))</f>
        <v>1</v>
      </c>
      <c r="P11" s="556">
        <f>H11*O11/100%</f>
        <v>0.35</v>
      </c>
      <c r="Q11" s="247" t="s">
        <v>315</v>
      </c>
      <c r="R11" s="536" t="s">
        <v>326</v>
      </c>
      <c r="S11" s="128"/>
      <c r="T11" s="128"/>
    </row>
    <row r="12" spans="1:20" ht="169.5" customHeight="1" x14ac:dyDescent="0.25">
      <c r="A12" s="128"/>
      <c r="B12" s="541"/>
      <c r="C12" s="543"/>
      <c r="D12" s="543"/>
      <c r="E12" s="547"/>
      <c r="F12" s="548"/>
      <c r="G12" s="177" t="s">
        <v>205</v>
      </c>
      <c r="H12" s="539"/>
      <c r="I12" s="175">
        <f>'OAP-OAC'!I12</f>
        <v>0.5</v>
      </c>
      <c r="J12" s="547"/>
      <c r="K12" s="547"/>
      <c r="L12" s="549"/>
      <c r="M12" s="558"/>
      <c r="N12" s="558"/>
      <c r="O12" s="551"/>
      <c r="P12" s="556"/>
      <c r="Q12" s="247" t="s">
        <v>308</v>
      </c>
      <c r="R12" s="537"/>
      <c r="S12" s="128"/>
      <c r="T12" s="128"/>
    </row>
    <row r="13" spans="1:20" ht="96" customHeight="1" x14ac:dyDescent="0.25">
      <c r="A13" s="128"/>
      <c r="B13" s="541"/>
      <c r="C13" s="543"/>
      <c r="D13" s="543"/>
      <c r="E13" s="547"/>
      <c r="F13" s="548"/>
      <c r="G13" s="161" t="s">
        <v>206</v>
      </c>
      <c r="H13" s="539"/>
      <c r="I13" s="175">
        <f>'OAP-OAC'!I13</f>
        <v>0.5</v>
      </c>
      <c r="J13" s="547"/>
      <c r="K13" s="547"/>
      <c r="L13" s="549"/>
      <c r="M13" s="558"/>
      <c r="N13" s="558"/>
      <c r="O13" s="551"/>
      <c r="P13" s="556"/>
      <c r="Q13" s="247" t="s">
        <v>312</v>
      </c>
      <c r="R13" s="538"/>
      <c r="S13" s="128"/>
      <c r="T13" s="128"/>
    </row>
    <row r="14" spans="1:20" ht="294" customHeight="1" x14ac:dyDescent="0.25">
      <c r="A14" s="128"/>
      <c r="B14" s="541">
        <v>3</v>
      </c>
      <c r="C14" s="543" t="s">
        <v>207</v>
      </c>
      <c r="D14" s="545" t="s">
        <v>208</v>
      </c>
      <c r="E14" s="547">
        <v>1</v>
      </c>
      <c r="F14" s="548" t="s">
        <v>198</v>
      </c>
      <c r="G14" s="161" t="s">
        <v>209</v>
      </c>
      <c r="H14" s="539">
        <v>0.3</v>
      </c>
      <c r="I14" s="175">
        <f>'OAP-OAC'!I14</f>
        <v>0.5</v>
      </c>
      <c r="J14" s="547">
        <v>0.3</v>
      </c>
      <c r="K14" s="539">
        <f>'OAP-OAC'!K14</f>
        <v>0.39999999999999997</v>
      </c>
      <c r="L14" s="549"/>
      <c r="M14" s="558">
        <v>0.7</v>
      </c>
      <c r="N14" s="558">
        <f>'OAP-OAC'!O14</f>
        <v>0.6</v>
      </c>
      <c r="O14" s="551">
        <f t="shared" ref="O14" si="1">IF(SUM(K14,N14)&gt;100%,"NO PERMITIDO",SUM(K14,N14))</f>
        <v>1</v>
      </c>
      <c r="P14" s="556">
        <f t="shared" ref="P14" si="2">H14*O14/100%</f>
        <v>0.3</v>
      </c>
      <c r="Q14" s="259" t="s">
        <v>318</v>
      </c>
      <c r="R14" s="260" t="s">
        <v>326</v>
      </c>
      <c r="S14" s="128"/>
      <c r="T14" s="128"/>
    </row>
    <row r="15" spans="1:20" ht="195" x14ac:dyDescent="0.25">
      <c r="A15" s="128"/>
      <c r="B15" s="541"/>
      <c r="C15" s="543"/>
      <c r="D15" s="545"/>
      <c r="E15" s="543"/>
      <c r="F15" s="543"/>
      <c r="G15" s="162" t="s">
        <v>210</v>
      </c>
      <c r="H15" s="539"/>
      <c r="I15" s="175">
        <f>'OAP-OAC'!I15</f>
        <v>0.5</v>
      </c>
      <c r="J15" s="543"/>
      <c r="K15" s="539"/>
      <c r="L15" s="549"/>
      <c r="M15" s="558"/>
      <c r="N15" s="558"/>
      <c r="O15" s="551"/>
      <c r="P15" s="556"/>
      <c r="Q15" s="261" t="s">
        <v>321</v>
      </c>
      <c r="R15" s="251" t="s">
        <v>323</v>
      </c>
      <c r="S15" s="128"/>
      <c r="T15" s="128"/>
    </row>
    <row r="16" spans="1:20" ht="312" customHeight="1" thickBot="1" x14ac:dyDescent="0.3">
      <c r="A16" s="128"/>
      <c r="B16" s="542"/>
      <c r="C16" s="544"/>
      <c r="D16" s="546"/>
      <c r="E16" s="544"/>
      <c r="F16" s="544"/>
      <c r="G16" s="187" t="s">
        <v>211</v>
      </c>
      <c r="H16" s="540"/>
      <c r="I16" s="188">
        <f>'OAP-OAC'!I16</f>
        <v>0.2</v>
      </c>
      <c r="J16" s="544"/>
      <c r="K16" s="540"/>
      <c r="L16" s="550"/>
      <c r="M16" s="559"/>
      <c r="N16" s="559"/>
      <c r="O16" s="552"/>
      <c r="P16" s="557"/>
      <c r="Q16" s="262" t="s">
        <v>322</v>
      </c>
      <c r="R16" s="263" t="s">
        <v>324</v>
      </c>
      <c r="S16" s="128"/>
      <c r="T16" s="128"/>
    </row>
    <row r="17" spans="1:20" ht="43.5" customHeight="1" x14ac:dyDescent="0.3">
      <c r="A17" s="128"/>
      <c r="B17" s="560" t="s">
        <v>48</v>
      </c>
      <c r="C17" s="561"/>
      <c r="D17" s="561"/>
      <c r="E17" s="561"/>
      <c r="F17" s="561"/>
      <c r="G17" s="562"/>
      <c r="H17" s="222">
        <f>IF(SUM(H8:H16)&gt;100%,"supera el 100%",SUM(H8:H16))</f>
        <v>1</v>
      </c>
      <c r="I17" s="223"/>
      <c r="J17" s="222"/>
      <c r="K17" s="224">
        <f>'OAP-OAC'!K17</f>
        <v>0.44444444444444442</v>
      </c>
      <c r="L17" s="225"/>
      <c r="M17" s="225"/>
      <c r="N17" s="226">
        <f>'OAP-OAC'!O17</f>
        <v>0.55555555555555547</v>
      </c>
      <c r="O17" s="225"/>
      <c r="P17" s="235">
        <f>SUM(P8:P16)</f>
        <v>1</v>
      </c>
      <c r="Q17" s="236"/>
      <c r="R17" s="237"/>
      <c r="S17" s="128"/>
      <c r="T17" s="128"/>
    </row>
    <row r="18" spans="1:20" ht="78" customHeight="1" x14ac:dyDescent="0.25">
      <c r="A18" s="128"/>
      <c r="B18" s="555" t="s">
        <v>212</v>
      </c>
      <c r="C18" s="555"/>
      <c r="D18" s="555"/>
      <c r="E18" s="555"/>
      <c r="F18" s="555"/>
      <c r="G18" s="555"/>
      <c r="H18" s="555"/>
      <c r="I18" s="555"/>
      <c r="J18" s="555"/>
      <c r="K18" s="555"/>
      <c r="L18" s="555"/>
      <c r="M18" s="555"/>
      <c r="N18" s="555"/>
      <c r="O18" s="555"/>
      <c r="P18" s="555"/>
      <c r="Q18" s="555"/>
      <c r="R18" s="555"/>
      <c r="S18" s="128"/>
      <c r="T18" s="128"/>
    </row>
    <row r="19" spans="1:20" s="219" customFormat="1" ht="178.5" customHeight="1" x14ac:dyDescent="0.25">
      <c r="B19" s="565"/>
      <c r="C19" s="427" t="s">
        <v>213</v>
      </c>
      <c r="D19" s="567" t="s">
        <v>214</v>
      </c>
      <c r="E19" s="587">
        <v>1</v>
      </c>
      <c r="F19" s="589" t="s">
        <v>198</v>
      </c>
      <c r="G19" s="228" t="s">
        <v>215</v>
      </c>
      <c r="H19" s="424">
        <v>0.05</v>
      </c>
      <c r="I19" s="227">
        <f>'OAP-OAC'!I19</f>
        <v>0.5</v>
      </c>
      <c r="J19" s="424">
        <v>0.3</v>
      </c>
      <c r="K19" s="553">
        <f>'OAP-OAC'!O19</f>
        <v>2.5000000000000001E-2</v>
      </c>
      <c r="L19" s="563"/>
      <c r="M19" s="576">
        <v>0.7</v>
      </c>
      <c r="N19" s="574">
        <f>'OAP-OAC'!O19</f>
        <v>2.5000000000000001E-2</v>
      </c>
      <c r="O19" s="572">
        <f>'OAP-OAC'!P19</f>
        <v>0.05</v>
      </c>
      <c r="P19" s="578">
        <f>'OAP-OAC'!Q19</f>
        <v>0.05</v>
      </c>
      <c r="Q19" s="249" t="s">
        <v>316</v>
      </c>
      <c r="R19" s="248"/>
      <c r="S19" s="221"/>
      <c r="T19" s="221"/>
    </row>
    <row r="20" spans="1:20" ht="66.75" customHeight="1" x14ac:dyDescent="0.25">
      <c r="A20" s="128" t="s">
        <v>216</v>
      </c>
      <c r="B20" s="566"/>
      <c r="C20" s="543"/>
      <c r="D20" s="568"/>
      <c r="E20" s="588"/>
      <c r="F20" s="590"/>
      <c r="G20" s="178" t="s">
        <v>217</v>
      </c>
      <c r="H20" s="547"/>
      <c r="I20" s="175">
        <f>'OAP-OAC'!I20</f>
        <v>0.5</v>
      </c>
      <c r="J20" s="547"/>
      <c r="K20" s="554"/>
      <c r="L20" s="563"/>
      <c r="M20" s="576"/>
      <c r="N20" s="574"/>
      <c r="O20" s="572"/>
      <c r="P20" s="556"/>
      <c r="Q20" s="247" t="s">
        <v>317</v>
      </c>
      <c r="R20" s="251" t="s">
        <v>319</v>
      </c>
      <c r="S20" s="128"/>
      <c r="T20" s="128"/>
    </row>
    <row r="21" spans="1:20" ht="150.94999999999999" customHeight="1" thickBot="1" x14ac:dyDescent="0.3">
      <c r="A21" s="128"/>
      <c r="B21" s="566"/>
      <c r="C21" s="543"/>
      <c r="D21" s="568"/>
      <c r="E21" s="588"/>
      <c r="F21" s="590"/>
      <c r="G21" s="163" t="s">
        <v>218</v>
      </c>
      <c r="H21" s="547"/>
      <c r="I21" s="175">
        <f>'OAP-OAC'!I21</f>
        <v>0.5</v>
      </c>
      <c r="J21" s="547"/>
      <c r="K21" s="554"/>
      <c r="L21" s="564"/>
      <c r="M21" s="577"/>
      <c r="N21" s="575"/>
      <c r="O21" s="573"/>
      <c r="P21" s="579"/>
      <c r="Q21" s="246" t="s">
        <v>310</v>
      </c>
      <c r="R21" s="245" t="s">
        <v>320</v>
      </c>
      <c r="S21" s="128"/>
      <c r="T21" s="128"/>
    </row>
    <row r="22" spans="1:20" ht="43.5" customHeight="1" thickBot="1" x14ac:dyDescent="0.35">
      <c r="A22" s="128"/>
      <c r="B22" s="462" t="s">
        <v>48</v>
      </c>
      <c r="C22" s="463"/>
      <c r="D22" s="463"/>
      <c r="E22" s="463"/>
      <c r="F22" s="463"/>
      <c r="G22" s="464"/>
      <c r="H22" s="137">
        <f>SUM(H17,H19)</f>
        <v>1.05</v>
      </c>
      <c r="I22" s="138"/>
      <c r="J22" s="138"/>
      <c r="K22" s="196">
        <f>+'OAP-OAC'!K22</f>
        <v>0.46944444444444444</v>
      </c>
      <c r="L22" s="210"/>
      <c r="M22" s="210"/>
      <c r="N22" s="211">
        <f>'OAP-OAC'!O22</f>
        <v>0.58055555555555549</v>
      </c>
      <c r="O22" s="210"/>
      <c r="P22" s="212">
        <f>SUM(P17,P19)</f>
        <v>1.05</v>
      </c>
      <c r="Q22" s="173"/>
      <c r="R22" s="252"/>
      <c r="S22" s="128"/>
      <c r="T22" s="128"/>
    </row>
    <row r="23" spans="1:20" ht="27" customHeight="1" x14ac:dyDescent="0.25">
      <c r="A23" s="128"/>
      <c r="B23" s="141"/>
      <c r="C23" s="165"/>
      <c r="D23" s="165"/>
      <c r="E23" s="165"/>
      <c r="F23" s="164"/>
      <c r="G23" s="164"/>
      <c r="H23" s="164"/>
      <c r="I23" s="164"/>
      <c r="J23" s="465"/>
      <c r="K23" s="164"/>
      <c r="L23" s="164"/>
      <c r="M23" s="164"/>
      <c r="N23" s="164"/>
      <c r="O23" s="164"/>
      <c r="P23" s="164"/>
      <c r="Q23" s="170"/>
      <c r="R23" s="253"/>
      <c r="S23" s="128"/>
      <c r="T23" s="128"/>
    </row>
    <row r="24" spans="1:20" ht="29.25" customHeight="1" thickBot="1" x14ac:dyDescent="0.3">
      <c r="A24" s="128"/>
      <c r="B24" s="142"/>
      <c r="C24" s="166"/>
      <c r="D24" s="167"/>
      <c r="E24" s="167"/>
      <c r="F24" s="166"/>
      <c r="G24" s="166"/>
      <c r="H24" s="167"/>
      <c r="I24" s="167"/>
      <c r="J24" s="465"/>
      <c r="K24" s="167"/>
      <c r="L24" s="167"/>
      <c r="M24" s="167"/>
      <c r="N24" s="167"/>
      <c r="O24" s="167"/>
      <c r="P24" s="168"/>
      <c r="Q24" s="170"/>
      <c r="R24" s="253"/>
      <c r="S24" s="128"/>
      <c r="T24" s="128"/>
    </row>
    <row r="25" spans="1:20" ht="65.25" customHeight="1" x14ac:dyDescent="0.35">
      <c r="A25" s="128"/>
      <c r="B25" s="142"/>
      <c r="C25" s="174" t="s">
        <v>219</v>
      </c>
      <c r="D25" s="580">
        <f>+'OAP-OAC'!D25</f>
        <v>44957</v>
      </c>
      <c r="E25" s="580"/>
      <c r="F25" s="167"/>
      <c r="G25" s="581" t="str">
        <f>+'OAP-OAC'!G25</f>
        <v>Francisco Augusto Giuseppe Rossi Buenaventura</v>
      </c>
      <c r="H25" s="582"/>
      <c r="I25" s="582"/>
      <c r="J25" s="583"/>
      <c r="K25" s="130"/>
      <c r="L25" s="584" t="str">
        <f>+'OAP-OAC'!L25</f>
        <v xml:space="preserve">Miriam del Carmen San Miguel Cantillo </v>
      </c>
      <c r="M25" s="585"/>
      <c r="N25" s="585"/>
      <c r="O25" s="586"/>
      <c r="P25" s="169"/>
      <c r="Q25" s="170"/>
      <c r="R25" s="253"/>
      <c r="S25" s="128"/>
      <c r="T25" s="128"/>
    </row>
    <row r="26" spans="1:20" ht="64.5" customHeight="1" thickBot="1" x14ac:dyDescent="0.4">
      <c r="A26" s="128"/>
      <c r="B26" s="142"/>
      <c r="C26" s="174" t="s">
        <v>221</v>
      </c>
      <c r="D26" s="434" t="s">
        <v>222</v>
      </c>
      <c r="E26" s="434"/>
      <c r="F26" s="167"/>
      <c r="G26" s="569" t="s">
        <v>223</v>
      </c>
      <c r="H26" s="570"/>
      <c r="I26" s="570"/>
      <c r="J26" s="571"/>
      <c r="K26" s="130"/>
      <c r="L26" s="438" t="s">
        <v>224</v>
      </c>
      <c r="M26" s="440"/>
      <c r="N26" s="440"/>
      <c r="O26" s="441"/>
      <c r="P26" s="171"/>
      <c r="Q26" s="172"/>
      <c r="R26" s="254"/>
      <c r="S26" s="128"/>
      <c r="T26" s="128"/>
    </row>
    <row r="27" spans="1:20" ht="27" thickBot="1" x14ac:dyDescent="0.3">
      <c r="A27" s="128"/>
      <c r="B27" s="145"/>
      <c r="C27" s="146"/>
      <c r="D27" s="147"/>
      <c r="E27" s="147"/>
      <c r="F27" s="147"/>
      <c r="G27" s="147"/>
      <c r="H27" s="147"/>
      <c r="I27" s="147"/>
      <c r="J27" s="147"/>
      <c r="K27" s="147"/>
      <c r="L27" s="147"/>
      <c r="M27" s="147"/>
      <c r="N27" s="147"/>
      <c r="O27" s="147"/>
      <c r="P27" s="148"/>
      <c r="Q27" s="147"/>
      <c r="R27" s="255"/>
      <c r="S27" s="128"/>
      <c r="T27" s="128"/>
    </row>
    <row r="28" spans="1:20" ht="26.25" x14ac:dyDescent="0.25">
      <c r="A28" s="128"/>
      <c r="B28" s="128"/>
      <c r="C28" s="128"/>
      <c r="D28" s="128"/>
      <c r="E28" s="128"/>
      <c r="F28" s="128"/>
      <c r="G28" s="128"/>
      <c r="H28" s="128"/>
      <c r="I28" s="128"/>
      <c r="J28" s="128"/>
      <c r="K28" s="128"/>
      <c r="L28" s="128"/>
      <c r="M28" s="128"/>
      <c r="N28" s="128"/>
      <c r="O28" s="128"/>
      <c r="P28" s="128"/>
      <c r="Q28" s="128"/>
      <c r="R28" s="256"/>
      <c r="S28" s="128"/>
      <c r="T28" s="128"/>
    </row>
    <row r="29" spans="1:20" ht="26.25" x14ac:dyDescent="0.25">
      <c r="A29" s="128"/>
      <c r="B29" s="128"/>
      <c r="C29" s="128"/>
      <c r="D29" s="128"/>
      <c r="E29" s="128"/>
      <c r="F29" s="128"/>
      <c r="G29" s="128"/>
      <c r="H29" s="128"/>
      <c r="I29" s="128"/>
      <c r="J29" s="128"/>
      <c r="K29" s="128"/>
      <c r="L29" s="128"/>
      <c r="M29" s="128"/>
      <c r="N29" s="128"/>
      <c r="O29" s="128"/>
      <c r="P29" s="128"/>
      <c r="Q29" s="128"/>
      <c r="R29" s="256"/>
      <c r="S29" s="128"/>
      <c r="T29" s="128"/>
    </row>
  </sheetData>
  <mergeCells count="81">
    <mergeCell ref="N11:N13"/>
    <mergeCell ref="O11:O13"/>
    <mergeCell ref="P11:P13"/>
    <mergeCell ref="F1:F2"/>
    <mergeCell ref="H1:H2"/>
    <mergeCell ref="B4:R4"/>
    <mergeCell ref="B5:H5"/>
    <mergeCell ref="K5:N5"/>
    <mergeCell ref="O5:R5"/>
    <mergeCell ref="B8:B10"/>
    <mergeCell ref="C8:C10"/>
    <mergeCell ref="Q6:R6"/>
    <mergeCell ref="B6:B7"/>
    <mergeCell ref="C6:C7"/>
    <mergeCell ref="D6:D7"/>
    <mergeCell ref="E6:E7"/>
    <mergeCell ref="F6:F7"/>
    <mergeCell ref="G6:G7"/>
    <mergeCell ref="H6:I7"/>
    <mergeCell ref="R8:R10"/>
    <mergeCell ref="P8:P10"/>
    <mergeCell ref="D8:D10"/>
    <mergeCell ref="E8:E10"/>
    <mergeCell ref="F8:F10"/>
    <mergeCell ref="H11:H13"/>
    <mergeCell ref="J11:J13"/>
    <mergeCell ref="H8:H10"/>
    <mergeCell ref="J8:J10"/>
    <mergeCell ref="D11:D13"/>
    <mergeCell ref="E11:E13"/>
    <mergeCell ref="F11:F13"/>
    <mergeCell ref="O6:O7"/>
    <mergeCell ref="N8:N10"/>
    <mergeCell ref="L8:L10"/>
    <mergeCell ref="M8:M10"/>
    <mergeCell ref="P6:P7"/>
    <mergeCell ref="J6:N6"/>
    <mergeCell ref="O8:O10"/>
    <mergeCell ref="K8:K10"/>
    <mergeCell ref="D26:E26"/>
    <mergeCell ref="G26:J26"/>
    <mergeCell ref="L26:O26"/>
    <mergeCell ref="J23:J24"/>
    <mergeCell ref="O19:O21"/>
    <mergeCell ref="N19:N21"/>
    <mergeCell ref="M19:M21"/>
    <mergeCell ref="B22:G22"/>
    <mergeCell ref="D25:E25"/>
    <mergeCell ref="G25:J25"/>
    <mergeCell ref="L25:O25"/>
    <mergeCell ref="E19:E21"/>
    <mergeCell ref="F19:F21"/>
    <mergeCell ref="K19:K21"/>
    <mergeCell ref="B18:R18"/>
    <mergeCell ref="P14:P16"/>
    <mergeCell ref="M14:M16"/>
    <mergeCell ref="N14:N16"/>
    <mergeCell ref="B17:G17"/>
    <mergeCell ref="L19:L21"/>
    <mergeCell ref="H19:H21"/>
    <mergeCell ref="J19:J21"/>
    <mergeCell ref="B19:B21"/>
    <mergeCell ref="C19:C21"/>
    <mergeCell ref="D19:D21"/>
    <mergeCell ref="P19:P21"/>
    <mergeCell ref="R11:R13"/>
    <mergeCell ref="H14:H16"/>
    <mergeCell ref="B14:B16"/>
    <mergeCell ref="C14:C16"/>
    <mergeCell ref="D14:D16"/>
    <mergeCell ref="E14:E16"/>
    <mergeCell ref="F14:F16"/>
    <mergeCell ref="J14:J16"/>
    <mergeCell ref="K14:K16"/>
    <mergeCell ref="L14:L16"/>
    <mergeCell ref="O14:O16"/>
    <mergeCell ref="K11:K13"/>
    <mergeCell ref="B11:B13"/>
    <mergeCell ref="C11:C13"/>
    <mergeCell ref="L11:L13"/>
    <mergeCell ref="M11:M13"/>
  </mergeCells>
  <conditionalFormatting sqref="O8 O11 O14">
    <cfRule type="cellIs" dxfId="0" priority="1" operator="greaterThan">
      <formula>100</formula>
    </cfRule>
  </conditionalFormatting>
  <dataValidations disablePrompts="1" count="2">
    <dataValidation allowBlank="1" showInputMessage="1" showErrorMessage="1" errorTitle="error" error="solo datos númericos" sqref="H19 H8 H11 H14:H16" xr:uid="{00000000-0002-0000-0A00-000000000000}"/>
    <dataValidation type="whole" allowBlank="1" showInputMessage="1" showErrorMessage="1" sqref="E19" xr:uid="{00000000-0002-0000-0A00-000001000000}">
      <formula1>0</formula1>
      <formula2>10000</formula2>
    </dataValidation>
  </dataValidations>
  <hyperlinks>
    <hyperlink ref="R20" r:id="rId1" xr:uid="{10003FEE-50D5-493F-B173-607B02875DFB}"/>
    <hyperlink ref="R21" r:id="rId2" xr:uid="{FD687525-8C4D-47AE-BCAF-51AB6D768159}"/>
    <hyperlink ref="R15" r:id="rId3" xr:uid="{3E2DA25C-34CC-46DF-BAFC-80396287DA19}"/>
    <hyperlink ref="R16" r:id="rId4" display="https://app.invima.gov.co/ovirtual/index.php?a=add&amp;category=58" xr:uid="{6DF7718E-58CC-4F21-8FAA-B0F3129D7FD1}"/>
    <hyperlink ref="R8" r:id="rId5" xr:uid="{079C6E80-4506-4BF1-8962-C532BBE8A8DC}"/>
    <hyperlink ref="R11" r:id="rId6" xr:uid="{595E384B-3429-4DD8-BCD6-B2ED52C6DF50}"/>
    <hyperlink ref="R14" r:id="rId7" xr:uid="{CABFC9D4-5CE8-4241-BA5D-5779AB0C47C2}"/>
  </hyperlinks>
  <pageMargins left="0.70866141732283472" right="0.70866141732283472" top="0.74803149606299213" bottom="0.74803149606299213" header="0.31496062992125984" footer="0.31496062992125984"/>
  <pageSetup paperSize="171" scale="20" orientation="landscape" r:id="rId8"/>
  <rowBreaks count="1" manualBreakCount="1">
    <brk id="27" max="17" man="1"/>
  </rowBreaks>
  <drawing r:id="rId9"/>
  <legacyDrawing r:id="rId1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79998168889431442"/>
  </sheetPr>
  <dimension ref="A1:M248"/>
  <sheetViews>
    <sheetView tabSelected="1" view="pageBreakPreview" topLeftCell="B44" zoomScale="121" zoomScaleNormal="121" zoomScaleSheetLayoutView="121" zoomScalePageLayoutView="121" workbookViewId="0">
      <selection activeCell="J64" sqref="J64"/>
    </sheetView>
  </sheetViews>
  <sheetFormatPr baseColWidth="10" defaultColWidth="10.85546875" defaultRowHeight="15" x14ac:dyDescent="0.25"/>
  <cols>
    <col min="1" max="1" width="2.42578125" style="58" customWidth="1"/>
    <col min="2" max="2" width="4" style="1" customWidth="1"/>
    <col min="3" max="3" width="24.7109375" style="1" customWidth="1"/>
    <col min="4" max="4" width="35.42578125" style="52" customWidth="1"/>
    <col min="5" max="5" width="12" style="1" customWidth="1"/>
    <col min="6" max="6" width="9.85546875" style="1" customWidth="1"/>
    <col min="7" max="7" width="12.7109375" style="1" customWidth="1"/>
    <col min="8" max="8" width="14.140625" style="1" customWidth="1"/>
    <col min="9" max="9" width="22.28515625" style="1" customWidth="1"/>
    <col min="10" max="10" width="29.140625" style="1" customWidth="1"/>
    <col min="11" max="11" width="1.7109375" style="58" customWidth="1"/>
    <col min="12" max="12" width="16.42578125" style="58" customWidth="1"/>
    <col min="13" max="16384" width="10.85546875" style="1"/>
  </cols>
  <sheetData>
    <row r="1" spans="1:12" ht="72" customHeight="1" thickBot="1" x14ac:dyDescent="0.3">
      <c r="B1" s="58"/>
      <c r="C1" s="58"/>
      <c r="D1" s="58"/>
      <c r="E1" s="58"/>
      <c r="F1" s="58"/>
      <c r="G1" s="58"/>
      <c r="H1" s="58"/>
      <c r="I1" s="58"/>
      <c r="J1" s="58"/>
      <c r="L1"/>
    </row>
    <row r="2" spans="1:12" ht="35.1" customHeight="1" thickBot="1" x14ac:dyDescent="0.3">
      <c r="A2" s="75"/>
      <c r="B2" s="612" t="s">
        <v>225</v>
      </c>
      <c r="C2" s="613"/>
      <c r="D2" s="613"/>
      <c r="E2" s="613"/>
      <c r="F2" s="613"/>
      <c r="G2" s="613"/>
      <c r="H2" s="613"/>
      <c r="I2" s="613"/>
      <c r="J2" s="614"/>
      <c r="K2" s="75"/>
      <c r="L2"/>
    </row>
    <row r="3" spans="1:12" ht="5.0999999999999996" customHeight="1" thickBot="1" x14ac:dyDescent="0.3">
      <c r="A3" s="75"/>
      <c r="B3" s="76"/>
      <c r="C3" s="76"/>
      <c r="D3" s="77"/>
      <c r="E3" s="76"/>
      <c r="F3" s="76"/>
      <c r="G3" s="76"/>
      <c r="H3" s="76"/>
      <c r="I3" s="76"/>
      <c r="J3" s="76"/>
      <c r="K3" s="75"/>
      <c r="L3"/>
    </row>
    <row r="4" spans="1:12" ht="21.95" customHeight="1" thickBot="1" x14ac:dyDescent="0.3">
      <c r="A4" s="75"/>
      <c r="B4" s="615" t="s">
        <v>226</v>
      </c>
      <c r="C4" s="616"/>
      <c r="D4" s="616"/>
      <c r="E4" s="616"/>
      <c r="F4" s="616"/>
      <c r="G4" s="616"/>
      <c r="H4" s="616"/>
      <c r="I4" s="616"/>
      <c r="J4" s="617"/>
      <c r="K4" s="75"/>
      <c r="L4"/>
    </row>
    <row r="5" spans="1:12" s="53" customFormat="1" ht="16.5" x14ac:dyDescent="0.3">
      <c r="A5" s="75"/>
      <c r="B5" s="78"/>
      <c r="C5" s="618" t="s">
        <v>227</v>
      </c>
      <c r="D5" s="618"/>
      <c r="E5" s="618"/>
      <c r="F5" s="618"/>
      <c r="G5" s="618"/>
      <c r="H5" s="618"/>
      <c r="I5" s="618"/>
      <c r="J5" s="79">
        <v>5</v>
      </c>
      <c r="K5" s="75"/>
      <c r="L5"/>
    </row>
    <row r="6" spans="1:12" s="53" customFormat="1" ht="16.5" x14ac:dyDescent="0.3">
      <c r="A6" s="75"/>
      <c r="B6" s="80"/>
      <c r="C6" s="611" t="s">
        <v>228</v>
      </c>
      <c r="D6" s="611"/>
      <c r="E6" s="611"/>
      <c r="F6" s="611"/>
      <c r="G6" s="611"/>
      <c r="H6" s="611"/>
      <c r="I6" s="611"/>
      <c r="J6" s="81">
        <v>4</v>
      </c>
      <c r="K6" s="75"/>
      <c r="L6"/>
    </row>
    <row r="7" spans="1:12" s="53" customFormat="1" ht="16.5" x14ac:dyDescent="0.3">
      <c r="A7" s="75"/>
      <c r="B7" s="80"/>
      <c r="C7" s="611" t="s">
        <v>87</v>
      </c>
      <c r="D7" s="611"/>
      <c r="E7" s="611"/>
      <c r="F7" s="611"/>
      <c r="G7" s="611"/>
      <c r="H7" s="611"/>
      <c r="I7" s="611"/>
      <c r="J7" s="81">
        <v>3</v>
      </c>
      <c r="K7" s="75"/>
      <c r="L7"/>
    </row>
    <row r="8" spans="1:12" s="53" customFormat="1" ht="16.5" x14ac:dyDescent="0.3">
      <c r="A8" s="75"/>
      <c r="B8" s="80"/>
      <c r="C8" s="611" t="s">
        <v>88</v>
      </c>
      <c r="D8" s="611"/>
      <c r="E8" s="611"/>
      <c r="F8" s="611"/>
      <c r="G8" s="611"/>
      <c r="H8" s="611"/>
      <c r="I8" s="611"/>
      <c r="J8" s="81">
        <v>2</v>
      </c>
      <c r="K8" s="75"/>
      <c r="L8"/>
    </row>
    <row r="9" spans="1:12" s="53" customFormat="1" ht="17.25" thickBot="1" x14ac:dyDescent="0.35">
      <c r="A9" s="75"/>
      <c r="B9" s="82"/>
      <c r="C9" s="619" t="s">
        <v>229</v>
      </c>
      <c r="D9" s="620"/>
      <c r="E9" s="620"/>
      <c r="F9" s="620"/>
      <c r="G9" s="620"/>
      <c r="H9" s="620"/>
      <c r="I9" s="620"/>
      <c r="J9" s="83">
        <v>1</v>
      </c>
      <c r="K9" s="75"/>
      <c r="L9"/>
    </row>
    <row r="10" spans="1:12" s="53" customFormat="1" ht="22.5" customHeight="1" thickBot="1" x14ac:dyDescent="0.35">
      <c r="A10" s="75"/>
      <c r="B10" s="75"/>
      <c r="C10" s="84"/>
      <c r="D10" s="84"/>
      <c r="E10" s="84"/>
      <c r="F10" s="84"/>
      <c r="G10" s="84"/>
      <c r="H10" s="84"/>
      <c r="I10" s="84"/>
      <c r="J10" s="85"/>
      <c r="K10" s="75"/>
      <c r="L10"/>
    </row>
    <row r="11" spans="1:12" ht="33" customHeight="1" x14ac:dyDescent="0.25">
      <c r="A11" s="75"/>
      <c r="B11" s="621" t="s">
        <v>230</v>
      </c>
      <c r="C11" s="622"/>
      <c r="D11" s="622" t="s">
        <v>231</v>
      </c>
      <c r="E11" s="622" t="s">
        <v>232</v>
      </c>
      <c r="F11" s="622"/>
      <c r="G11" s="622"/>
      <c r="H11" s="627" t="s">
        <v>233</v>
      </c>
      <c r="I11" s="630" t="s">
        <v>234</v>
      </c>
      <c r="J11" s="632" t="s">
        <v>235</v>
      </c>
      <c r="K11" s="59"/>
      <c r="L11"/>
    </row>
    <row r="12" spans="1:12" ht="27.75" customHeight="1" x14ac:dyDescent="0.25">
      <c r="A12" s="75"/>
      <c r="B12" s="623"/>
      <c r="C12" s="624"/>
      <c r="D12" s="624"/>
      <c r="E12" s="97" t="s">
        <v>236</v>
      </c>
      <c r="F12" s="97" t="s">
        <v>237</v>
      </c>
      <c r="G12" s="97" t="s">
        <v>238</v>
      </c>
      <c r="H12" s="628"/>
      <c r="I12" s="631"/>
      <c r="J12" s="633"/>
      <c r="K12" s="59"/>
      <c r="L12"/>
    </row>
    <row r="13" spans="1:12" ht="15.75" customHeight="1" x14ac:dyDescent="0.25">
      <c r="A13" s="75"/>
      <c r="B13" s="625"/>
      <c r="C13" s="626"/>
      <c r="D13" s="626"/>
      <c r="E13" s="54">
        <v>0.6</v>
      </c>
      <c r="F13" s="54">
        <v>0.2</v>
      </c>
      <c r="G13" s="54">
        <v>0.2</v>
      </c>
      <c r="H13" s="629"/>
      <c r="I13" s="631"/>
      <c r="J13" s="634"/>
      <c r="K13" s="59"/>
      <c r="L13"/>
    </row>
    <row r="14" spans="1:12" ht="22.5" x14ac:dyDescent="0.25">
      <c r="A14" s="75"/>
      <c r="B14" s="635">
        <v>1</v>
      </c>
      <c r="C14" s="635" t="s">
        <v>239</v>
      </c>
      <c r="D14" s="103" t="s">
        <v>240</v>
      </c>
      <c r="E14" s="87"/>
      <c r="F14" s="87"/>
      <c r="G14" s="87"/>
      <c r="H14" s="636"/>
      <c r="I14" s="636">
        <f>SUM(E21:G21)</f>
        <v>0</v>
      </c>
      <c r="J14" s="637"/>
      <c r="K14" s="59"/>
      <c r="L14"/>
    </row>
    <row r="15" spans="1:12" ht="67.5" x14ac:dyDescent="0.25">
      <c r="A15" s="75"/>
      <c r="B15" s="635"/>
      <c r="C15" s="635"/>
      <c r="D15" s="103" t="s">
        <v>241</v>
      </c>
      <c r="E15" s="87"/>
      <c r="F15" s="87"/>
      <c r="G15" s="87"/>
      <c r="H15" s="636"/>
      <c r="I15" s="636"/>
      <c r="J15" s="637"/>
      <c r="K15" s="59"/>
      <c r="L15"/>
    </row>
    <row r="16" spans="1:12" ht="33.75" x14ac:dyDescent="0.25">
      <c r="A16" s="75"/>
      <c r="B16" s="635"/>
      <c r="C16" s="635"/>
      <c r="D16" s="103" t="s">
        <v>242</v>
      </c>
      <c r="E16" s="87"/>
      <c r="F16" s="87"/>
      <c r="G16" s="87"/>
      <c r="H16" s="636"/>
      <c r="I16" s="636"/>
      <c r="J16" s="637"/>
      <c r="K16" s="59"/>
      <c r="L16"/>
    </row>
    <row r="17" spans="1:12" ht="33.75" x14ac:dyDescent="0.25">
      <c r="A17" s="75"/>
      <c r="B17" s="635"/>
      <c r="C17" s="635"/>
      <c r="D17" s="103" t="s">
        <v>243</v>
      </c>
      <c r="E17" s="87"/>
      <c r="F17" s="87"/>
      <c r="G17" s="87"/>
      <c r="H17" s="636"/>
      <c r="I17" s="636"/>
      <c r="J17" s="637"/>
      <c r="K17" s="59"/>
      <c r="L17"/>
    </row>
    <row r="18" spans="1:12" ht="45" x14ac:dyDescent="0.25">
      <c r="A18" s="75"/>
      <c r="B18" s="635"/>
      <c r="C18" s="635"/>
      <c r="D18" s="103" t="s">
        <v>244</v>
      </c>
      <c r="E18" s="87"/>
      <c r="F18" s="87"/>
      <c r="G18" s="87"/>
      <c r="H18" s="636"/>
      <c r="I18" s="636"/>
      <c r="J18" s="637"/>
      <c r="K18" s="59"/>
      <c r="L18"/>
    </row>
    <row r="19" spans="1:12" ht="45" x14ac:dyDescent="0.25">
      <c r="A19" s="75"/>
      <c r="B19" s="635"/>
      <c r="C19" s="635"/>
      <c r="D19" s="103" t="s">
        <v>245</v>
      </c>
      <c r="E19" s="87"/>
      <c r="F19" s="87"/>
      <c r="G19" s="87"/>
      <c r="H19" s="636"/>
      <c r="I19" s="636"/>
      <c r="J19" s="637"/>
      <c r="K19" s="59"/>
      <c r="L19"/>
    </row>
    <row r="20" spans="1:12" ht="33.75" x14ac:dyDescent="0.25">
      <c r="A20" s="75"/>
      <c r="B20" s="635"/>
      <c r="C20" s="635"/>
      <c r="D20" s="103" t="s">
        <v>246</v>
      </c>
      <c r="E20" s="87"/>
      <c r="F20" s="87"/>
      <c r="G20" s="87"/>
      <c r="H20" s="636"/>
      <c r="I20" s="636"/>
      <c r="J20" s="637"/>
      <c r="K20" s="59"/>
      <c r="L20"/>
    </row>
    <row r="21" spans="1:12" ht="24.75" customHeight="1" x14ac:dyDescent="0.25">
      <c r="A21" s="75"/>
      <c r="B21" s="638" t="s">
        <v>247</v>
      </c>
      <c r="C21" s="638"/>
      <c r="D21" s="638"/>
      <c r="E21" s="51">
        <f>SUM(E14:E20)/7*60%</f>
        <v>0</v>
      </c>
      <c r="F21" s="55">
        <f>SUM(F14:F20)/7*20%</f>
        <v>0</v>
      </c>
      <c r="G21" s="55">
        <f>SUM(G14:G20)/7*20%</f>
        <v>0</v>
      </c>
      <c r="H21" s="636"/>
      <c r="I21" s="636"/>
      <c r="J21" s="637"/>
      <c r="K21" s="59"/>
      <c r="L21"/>
    </row>
    <row r="22" spans="1:12" ht="45" x14ac:dyDescent="0.25">
      <c r="A22" s="75"/>
      <c r="B22" s="635">
        <v>2</v>
      </c>
      <c r="C22" s="635" t="s">
        <v>248</v>
      </c>
      <c r="D22" s="103" t="s">
        <v>249</v>
      </c>
      <c r="E22" s="98"/>
      <c r="F22" s="98"/>
      <c r="G22" s="98"/>
      <c r="H22" s="636"/>
      <c r="I22" s="636">
        <f>SUM(E27:G27)</f>
        <v>0</v>
      </c>
      <c r="J22" s="639"/>
      <c r="K22" s="59"/>
      <c r="L22"/>
    </row>
    <row r="23" spans="1:12" ht="45" x14ac:dyDescent="0.25">
      <c r="A23" s="75"/>
      <c r="B23" s="635"/>
      <c r="C23" s="635"/>
      <c r="D23" s="103" t="s">
        <v>250</v>
      </c>
      <c r="E23" s="98"/>
      <c r="F23" s="98"/>
      <c r="G23" s="98"/>
      <c r="H23" s="636"/>
      <c r="I23" s="636"/>
      <c r="J23" s="639"/>
      <c r="K23" s="59"/>
      <c r="L23"/>
    </row>
    <row r="24" spans="1:12" ht="56.25" x14ac:dyDescent="0.25">
      <c r="A24" s="75"/>
      <c r="B24" s="635"/>
      <c r="C24" s="635"/>
      <c r="D24" s="103" t="s">
        <v>251</v>
      </c>
      <c r="E24" s="98"/>
      <c r="F24" s="98"/>
      <c r="G24" s="98"/>
      <c r="H24" s="636"/>
      <c r="I24" s="636"/>
      <c r="J24" s="639"/>
      <c r="K24" s="59"/>
      <c r="L24"/>
    </row>
    <row r="25" spans="1:12" ht="33.75" x14ac:dyDescent="0.25">
      <c r="A25" s="75"/>
      <c r="B25" s="635"/>
      <c r="C25" s="635"/>
      <c r="D25" s="103" t="s">
        <v>252</v>
      </c>
      <c r="E25" s="98"/>
      <c r="F25" s="98"/>
      <c r="G25" s="98"/>
      <c r="H25" s="636"/>
      <c r="I25" s="636"/>
      <c r="J25" s="639"/>
      <c r="K25" s="59"/>
      <c r="L25"/>
    </row>
    <row r="26" spans="1:12" ht="22.5" x14ac:dyDescent="0.25">
      <c r="A26" s="75"/>
      <c r="B26" s="635"/>
      <c r="C26" s="635"/>
      <c r="D26" s="103" t="s">
        <v>253</v>
      </c>
      <c r="E26" s="98"/>
      <c r="F26" s="98"/>
      <c r="G26" s="98"/>
      <c r="H26" s="636"/>
      <c r="I26" s="636"/>
      <c r="J26" s="639"/>
      <c r="K26" s="59"/>
      <c r="L26"/>
    </row>
    <row r="27" spans="1:12" ht="24.75" customHeight="1" x14ac:dyDescent="0.25">
      <c r="A27" s="75"/>
      <c r="B27" s="638" t="s">
        <v>254</v>
      </c>
      <c r="C27" s="638"/>
      <c r="D27" s="638"/>
      <c r="E27" s="55">
        <f>SUM(E22:E26)/5*60%</f>
        <v>0</v>
      </c>
      <c r="F27" s="55">
        <f>SUM(F22:F26)/5*20%</f>
        <v>0</v>
      </c>
      <c r="G27" s="55">
        <f>SUM(G22:G26)/5*20%</f>
        <v>0</v>
      </c>
      <c r="H27" s="636"/>
      <c r="I27" s="636"/>
      <c r="J27" s="639"/>
      <c r="K27" s="59"/>
      <c r="L27"/>
    </row>
    <row r="28" spans="1:12" x14ac:dyDescent="0.25">
      <c r="A28" s="75"/>
      <c r="B28" s="635">
        <v>3</v>
      </c>
      <c r="C28" s="635" t="s">
        <v>255</v>
      </c>
      <c r="D28" s="103" t="s">
        <v>256</v>
      </c>
      <c r="E28" s="98"/>
      <c r="F28" s="98"/>
      <c r="G28" s="98"/>
      <c r="H28" s="640"/>
      <c r="I28" s="636">
        <f>SUM(E34:G34)</f>
        <v>0</v>
      </c>
      <c r="J28" s="639"/>
      <c r="K28" s="59"/>
      <c r="L28"/>
    </row>
    <row r="29" spans="1:12" ht="56.25" x14ac:dyDescent="0.25">
      <c r="A29" s="75"/>
      <c r="B29" s="635"/>
      <c r="C29" s="635"/>
      <c r="D29" s="103" t="s">
        <v>257</v>
      </c>
      <c r="E29" s="98"/>
      <c r="F29" s="98"/>
      <c r="G29" s="98"/>
      <c r="H29" s="640"/>
      <c r="I29" s="636"/>
      <c r="J29" s="639"/>
      <c r="K29" s="59"/>
      <c r="L29"/>
    </row>
    <row r="30" spans="1:12" ht="45" x14ac:dyDescent="0.25">
      <c r="A30" s="75"/>
      <c r="B30" s="635"/>
      <c r="C30" s="635"/>
      <c r="D30" s="103" t="s">
        <v>258</v>
      </c>
      <c r="E30" s="98"/>
      <c r="F30" s="98"/>
      <c r="G30" s="98"/>
      <c r="H30" s="640"/>
      <c r="I30" s="636"/>
      <c r="J30" s="639"/>
      <c r="K30" s="59"/>
      <c r="L30"/>
    </row>
    <row r="31" spans="1:12" ht="33.75" x14ac:dyDescent="0.25">
      <c r="A31" s="75"/>
      <c r="B31" s="635"/>
      <c r="C31" s="635"/>
      <c r="D31" s="103" t="s">
        <v>259</v>
      </c>
      <c r="E31" s="98"/>
      <c r="F31" s="98"/>
      <c r="G31" s="98"/>
      <c r="H31" s="640"/>
      <c r="I31" s="636"/>
      <c r="J31" s="639"/>
      <c r="K31" s="59"/>
      <c r="L31"/>
    </row>
    <row r="32" spans="1:12" x14ac:dyDescent="0.25">
      <c r="A32" s="75"/>
      <c r="B32" s="635"/>
      <c r="C32" s="635"/>
      <c r="D32" s="103" t="s">
        <v>260</v>
      </c>
      <c r="E32" s="98"/>
      <c r="F32" s="98"/>
      <c r="G32" s="98"/>
      <c r="H32" s="640"/>
      <c r="I32" s="636"/>
      <c r="J32" s="639"/>
      <c r="K32" s="59"/>
      <c r="L32"/>
    </row>
    <row r="33" spans="1:12" ht="22.5" x14ac:dyDescent="0.25">
      <c r="A33" s="75"/>
      <c r="B33" s="635"/>
      <c r="C33" s="635"/>
      <c r="D33" s="103" t="s">
        <v>261</v>
      </c>
      <c r="E33" s="98"/>
      <c r="F33" s="98"/>
      <c r="G33" s="98"/>
      <c r="H33" s="640"/>
      <c r="I33" s="636"/>
      <c r="J33" s="639"/>
      <c r="K33" s="59"/>
      <c r="L33"/>
    </row>
    <row r="34" spans="1:12" ht="24.75" customHeight="1" x14ac:dyDescent="0.25">
      <c r="A34" s="75"/>
      <c r="B34" s="638" t="s">
        <v>254</v>
      </c>
      <c r="C34" s="638"/>
      <c r="D34" s="638"/>
      <c r="E34" s="55">
        <f>SUM(E28:E33)/6*60%</f>
        <v>0</v>
      </c>
      <c r="F34" s="55">
        <f>SUM(F28:F33)/6*20%</f>
        <v>0</v>
      </c>
      <c r="G34" s="55">
        <f>SUM(G28:G33)/6*20%</f>
        <v>0</v>
      </c>
      <c r="H34" s="640"/>
      <c r="I34" s="636"/>
      <c r="J34" s="639"/>
      <c r="K34" s="59"/>
      <c r="L34"/>
    </row>
    <row r="35" spans="1:12" ht="45" x14ac:dyDescent="0.25">
      <c r="A35" s="75"/>
      <c r="B35" s="635">
        <v>4</v>
      </c>
      <c r="C35" s="635" t="s">
        <v>262</v>
      </c>
      <c r="D35" s="103" t="s">
        <v>263</v>
      </c>
      <c r="E35" s="99"/>
      <c r="F35" s="99"/>
      <c r="G35" s="99"/>
      <c r="H35" s="641"/>
      <c r="I35" s="644">
        <f>SUM(E41:G41)</f>
        <v>0</v>
      </c>
      <c r="J35" s="647"/>
      <c r="K35" s="59"/>
      <c r="L35"/>
    </row>
    <row r="36" spans="1:12" ht="45" x14ac:dyDescent="0.25">
      <c r="A36" s="75"/>
      <c r="B36" s="635"/>
      <c r="C36" s="635"/>
      <c r="D36" s="103" t="s">
        <v>264</v>
      </c>
      <c r="E36" s="99"/>
      <c r="F36" s="99"/>
      <c r="G36" s="99"/>
      <c r="H36" s="642"/>
      <c r="I36" s="645"/>
      <c r="J36" s="647"/>
      <c r="K36" s="59"/>
      <c r="L36"/>
    </row>
    <row r="37" spans="1:12" ht="33.75" x14ac:dyDescent="0.25">
      <c r="A37" s="75"/>
      <c r="B37" s="635"/>
      <c r="C37" s="635"/>
      <c r="D37" s="103" t="s">
        <v>265</v>
      </c>
      <c r="E37" s="99"/>
      <c r="F37" s="99"/>
      <c r="G37" s="99"/>
      <c r="H37" s="642"/>
      <c r="I37" s="645"/>
      <c r="J37" s="647"/>
      <c r="K37" s="59"/>
      <c r="L37"/>
    </row>
    <row r="38" spans="1:12" ht="45" x14ac:dyDescent="0.25">
      <c r="A38" s="75"/>
      <c r="B38" s="635"/>
      <c r="C38" s="635"/>
      <c r="D38" s="103" t="s">
        <v>266</v>
      </c>
      <c r="E38" s="99"/>
      <c r="F38" s="99"/>
      <c r="G38" s="99"/>
      <c r="H38" s="642"/>
      <c r="I38" s="645"/>
      <c r="J38" s="647"/>
      <c r="K38" s="59"/>
      <c r="L38"/>
    </row>
    <row r="39" spans="1:12" ht="22.5" x14ac:dyDescent="0.25">
      <c r="A39" s="75"/>
      <c r="B39" s="635"/>
      <c r="C39" s="635"/>
      <c r="D39" s="103" t="s">
        <v>267</v>
      </c>
      <c r="E39" s="99"/>
      <c r="F39" s="99"/>
      <c r="G39" s="99"/>
      <c r="H39" s="642"/>
      <c r="I39" s="645"/>
      <c r="J39" s="647"/>
      <c r="K39" s="59"/>
      <c r="L39"/>
    </row>
    <row r="40" spans="1:12" x14ac:dyDescent="0.25">
      <c r="A40" s="75"/>
      <c r="B40" s="635"/>
      <c r="C40" s="635"/>
      <c r="D40" s="103" t="s">
        <v>268</v>
      </c>
      <c r="E40" s="99"/>
      <c r="F40" s="99"/>
      <c r="G40" s="99"/>
      <c r="H40" s="642"/>
      <c r="I40" s="645"/>
      <c r="J40" s="647"/>
      <c r="K40" s="59"/>
      <c r="L40"/>
    </row>
    <row r="41" spans="1:12" ht="24.75" customHeight="1" x14ac:dyDescent="0.25">
      <c r="A41" s="75"/>
      <c r="B41" s="638" t="s">
        <v>254</v>
      </c>
      <c r="C41" s="638"/>
      <c r="D41" s="638"/>
      <c r="E41" s="55">
        <f>SUM(E35:E40)/6*60%</f>
        <v>0</v>
      </c>
      <c r="F41" s="55">
        <f>SUM(F35:F40)/6*20%</f>
        <v>0</v>
      </c>
      <c r="G41" s="55">
        <f>SUM(G35:G40)/6*20%</f>
        <v>0</v>
      </c>
      <c r="H41" s="643"/>
      <c r="I41" s="646"/>
      <c r="J41" s="647"/>
      <c r="K41" s="59"/>
      <c r="L41"/>
    </row>
    <row r="42" spans="1:12" ht="45" x14ac:dyDescent="0.25">
      <c r="A42" s="75"/>
      <c r="B42" s="635">
        <v>5</v>
      </c>
      <c r="C42" s="635" t="s">
        <v>269</v>
      </c>
      <c r="D42" s="103" t="s">
        <v>270</v>
      </c>
      <c r="E42" s="87"/>
      <c r="F42" s="87"/>
      <c r="G42" s="87"/>
      <c r="H42" s="636"/>
      <c r="I42" s="636">
        <f>SUM(E48:G48)</f>
        <v>0</v>
      </c>
      <c r="J42" s="637"/>
      <c r="K42" s="59"/>
      <c r="L42"/>
    </row>
    <row r="43" spans="1:12" ht="45" x14ac:dyDescent="0.25">
      <c r="A43" s="75"/>
      <c r="B43" s="635"/>
      <c r="C43" s="635"/>
      <c r="D43" s="103" t="s">
        <v>271</v>
      </c>
      <c r="E43" s="87"/>
      <c r="F43" s="87"/>
      <c r="G43" s="87"/>
      <c r="H43" s="636"/>
      <c r="I43" s="636"/>
      <c r="J43" s="637"/>
      <c r="K43" s="59"/>
      <c r="L43"/>
    </row>
    <row r="44" spans="1:12" ht="45" x14ac:dyDescent="0.25">
      <c r="A44" s="75"/>
      <c r="B44" s="635"/>
      <c r="C44" s="635"/>
      <c r="D44" s="103" t="s">
        <v>272</v>
      </c>
      <c r="E44" s="87"/>
      <c r="F44" s="87"/>
      <c r="G44" s="87"/>
      <c r="H44" s="636"/>
      <c r="I44" s="636"/>
      <c r="J44" s="637"/>
      <c r="K44" s="59"/>
      <c r="L44"/>
    </row>
    <row r="45" spans="1:12" ht="22.5" x14ac:dyDescent="0.25">
      <c r="A45" s="75"/>
      <c r="B45" s="635"/>
      <c r="C45" s="635"/>
      <c r="D45" s="103" t="s">
        <v>273</v>
      </c>
      <c r="E45" s="87"/>
      <c r="F45" s="87"/>
      <c r="G45" s="87"/>
      <c r="H45" s="636"/>
      <c r="I45" s="636"/>
      <c r="J45" s="637"/>
      <c r="K45" s="59"/>
      <c r="L45"/>
    </row>
    <row r="46" spans="1:12" ht="45" x14ac:dyDescent="0.25">
      <c r="A46" s="75"/>
      <c r="B46" s="635"/>
      <c r="C46" s="635"/>
      <c r="D46" s="103" t="s">
        <v>274</v>
      </c>
      <c r="E46" s="87"/>
      <c r="F46" s="87"/>
      <c r="G46" s="87"/>
      <c r="H46" s="636"/>
      <c r="I46" s="636"/>
      <c r="J46" s="637"/>
      <c r="K46" s="59"/>
      <c r="L46"/>
    </row>
    <row r="47" spans="1:12" ht="26.25" customHeight="1" x14ac:dyDescent="0.25">
      <c r="A47" s="75"/>
      <c r="B47" s="635"/>
      <c r="C47" s="635"/>
      <c r="D47" s="103" t="s">
        <v>275</v>
      </c>
      <c r="E47" s="87"/>
      <c r="F47" s="87"/>
      <c r="G47" s="87"/>
      <c r="H47" s="636"/>
      <c r="I47" s="636"/>
      <c r="J47" s="637"/>
      <c r="K47" s="59"/>
      <c r="L47"/>
    </row>
    <row r="48" spans="1:12" ht="24.75" customHeight="1" x14ac:dyDescent="0.25">
      <c r="A48" s="75"/>
      <c r="B48" s="638" t="s">
        <v>254</v>
      </c>
      <c r="C48" s="638"/>
      <c r="D48" s="638"/>
      <c r="E48" s="55">
        <f>SUM(E42:E47)/6*60%</f>
        <v>0</v>
      </c>
      <c r="F48" s="55">
        <f>SUM(F42:F47)/6*20%</f>
        <v>0</v>
      </c>
      <c r="G48" s="55">
        <f>SUM(G42:G47)/6*20%</f>
        <v>0</v>
      </c>
      <c r="H48" s="636"/>
      <c r="I48" s="636"/>
      <c r="J48" s="637"/>
      <c r="K48" s="59"/>
      <c r="L48"/>
    </row>
    <row r="49" spans="1:13" ht="22.5" hidden="1" x14ac:dyDescent="0.25">
      <c r="A49" s="75"/>
      <c r="B49" s="635">
        <v>6</v>
      </c>
      <c r="C49" s="635" t="s">
        <v>276</v>
      </c>
      <c r="D49" s="189" t="s">
        <v>277</v>
      </c>
      <c r="E49" s="98"/>
      <c r="F49" s="98"/>
      <c r="G49" s="98"/>
      <c r="H49" s="636"/>
      <c r="I49" s="636">
        <f>SUM(E54:G54)</f>
        <v>0</v>
      </c>
      <c r="J49" s="639"/>
      <c r="K49" s="59"/>
      <c r="L49"/>
    </row>
    <row r="50" spans="1:13" ht="33.75" hidden="1" x14ac:dyDescent="0.25">
      <c r="A50" s="75"/>
      <c r="B50" s="635"/>
      <c r="C50" s="635"/>
      <c r="D50" s="189" t="s">
        <v>278</v>
      </c>
      <c r="E50" s="98"/>
      <c r="F50" s="98"/>
      <c r="G50" s="98"/>
      <c r="H50" s="636"/>
      <c r="I50" s="636"/>
      <c r="J50" s="639"/>
      <c r="K50" s="59"/>
      <c r="L50"/>
    </row>
    <row r="51" spans="1:13" ht="33.75" hidden="1" x14ac:dyDescent="0.25">
      <c r="A51" s="75"/>
      <c r="B51" s="635"/>
      <c r="C51" s="635"/>
      <c r="D51" s="189" t="s">
        <v>279</v>
      </c>
      <c r="E51" s="98"/>
      <c r="F51" s="98"/>
      <c r="G51" s="98"/>
      <c r="H51" s="636"/>
      <c r="I51" s="636"/>
      <c r="J51" s="639"/>
      <c r="K51" s="59"/>
      <c r="L51"/>
    </row>
    <row r="52" spans="1:13" ht="33.75" hidden="1" x14ac:dyDescent="0.25">
      <c r="A52" s="75"/>
      <c r="B52" s="635"/>
      <c r="C52" s="635"/>
      <c r="D52" s="189" t="s">
        <v>280</v>
      </c>
      <c r="E52" s="98"/>
      <c r="F52" s="98"/>
      <c r="G52" s="98"/>
      <c r="H52" s="636"/>
      <c r="I52" s="636"/>
      <c r="J52" s="639"/>
      <c r="K52" s="59"/>
      <c r="L52"/>
    </row>
    <row r="53" spans="1:13" ht="45" hidden="1" x14ac:dyDescent="0.25">
      <c r="A53" s="75"/>
      <c r="B53" s="635"/>
      <c r="C53" s="635"/>
      <c r="D53" s="189" t="s">
        <v>281</v>
      </c>
      <c r="E53" s="98"/>
      <c r="F53" s="98"/>
      <c r="G53" s="98"/>
      <c r="H53" s="636"/>
      <c r="I53" s="636"/>
      <c r="J53" s="639"/>
      <c r="K53" s="59"/>
      <c r="L53"/>
    </row>
    <row r="54" spans="1:13" ht="24.75" hidden="1" customHeight="1" x14ac:dyDescent="0.25">
      <c r="A54" s="75"/>
      <c r="B54" s="638" t="s">
        <v>254</v>
      </c>
      <c r="C54" s="638"/>
      <c r="D54" s="638"/>
      <c r="E54" s="55">
        <f>SUM(E49:E53)/5*60%</f>
        <v>0</v>
      </c>
      <c r="F54" s="55">
        <f>SUM(F49:F53)/5*20%</f>
        <v>0</v>
      </c>
      <c r="G54" s="55">
        <f>SUM(G49:G53)/5*20%</f>
        <v>0</v>
      </c>
      <c r="H54" s="636"/>
      <c r="I54" s="636"/>
      <c r="J54" s="639"/>
      <c r="K54" s="59"/>
      <c r="L54"/>
    </row>
    <row r="55" spans="1:13" ht="24.75" hidden="1" customHeight="1" x14ac:dyDescent="0.25">
      <c r="A55" s="75"/>
      <c r="B55" s="635">
        <v>7</v>
      </c>
      <c r="C55" s="635" t="s">
        <v>282</v>
      </c>
      <c r="D55" s="190" t="s">
        <v>283</v>
      </c>
      <c r="E55" s="98"/>
      <c r="F55" s="98"/>
      <c r="G55" s="98"/>
      <c r="H55" s="640"/>
      <c r="I55" s="644">
        <f>SUM(E59:G59)</f>
        <v>0</v>
      </c>
      <c r="J55" s="639"/>
      <c r="K55" s="59"/>
      <c r="L55"/>
    </row>
    <row r="56" spans="1:13" ht="47.25" hidden="1" customHeight="1" x14ac:dyDescent="0.25">
      <c r="A56" s="75"/>
      <c r="B56" s="635"/>
      <c r="C56" s="635"/>
      <c r="D56" s="190" t="s">
        <v>284</v>
      </c>
      <c r="E56" s="98"/>
      <c r="F56" s="98"/>
      <c r="G56" s="98"/>
      <c r="H56" s="640"/>
      <c r="I56" s="645"/>
      <c r="J56" s="639"/>
      <c r="K56" s="59"/>
      <c r="L56"/>
    </row>
    <row r="57" spans="1:13" ht="14.25" hidden="1" customHeight="1" x14ac:dyDescent="0.25">
      <c r="A57" s="75"/>
      <c r="B57" s="635"/>
      <c r="C57" s="635"/>
      <c r="D57" s="190" t="s">
        <v>285</v>
      </c>
      <c r="E57" s="98"/>
      <c r="F57" s="98"/>
      <c r="G57" s="98"/>
      <c r="H57" s="640"/>
      <c r="I57" s="645"/>
      <c r="J57" s="639"/>
      <c r="K57" s="59"/>
      <c r="L57"/>
    </row>
    <row r="58" spans="1:13" ht="27" hidden="1" customHeight="1" x14ac:dyDescent="0.25">
      <c r="A58" s="75"/>
      <c r="B58" s="635"/>
      <c r="C58" s="635"/>
      <c r="D58" s="190" t="s">
        <v>286</v>
      </c>
      <c r="E58" s="98"/>
      <c r="F58" s="98"/>
      <c r="G58" s="98"/>
      <c r="H58" s="640"/>
      <c r="I58" s="645"/>
      <c r="J58" s="639"/>
      <c r="K58" s="59"/>
      <c r="L58"/>
    </row>
    <row r="59" spans="1:13" ht="24.75" hidden="1" customHeight="1" x14ac:dyDescent="0.25">
      <c r="A59" s="75"/>
      <c r="B59" s="638" t="s">
        <v>254</v>
      </c>
      <c r="C59" s="638"/>
      <c r="D59" s="638"/>
      <c r="E59" s="55">
        <f>SUM(E55:E58)/4*60%</f>
        <v>0</v>
      </c>
      <c r="F59" s="55">
        <f>SUM(F55:F58)/4*20%</f>
        <v>0</v>
      </c>
      <c r="G59" s="55">
        <f>SUM(G55:G58)/4*20%</f>
        <v>0</v>
      </c>
      <c r="H59" s="640"/>
      <c r="I59" s="646"/>
      <c r="J59" s="639"/>
      <c r="K59" s="59"/>
      <c r="L59"/>
    </row>
    <row r="60" spans="1:13" x14ac:dyDescent="0.25">
      <c r="A60" s="75"/>
      <c r="B60" s="638" t="s">
        <v>287</v>
      </c>
      <c r="C60" s="638"/>
      <c r="D60" s="638"/>
      <c r="E60" s="96">
        <f>AVERAGE(E59,E54,E48,E41,E34,E27,E21)</f>
        <v>0</v>
      </c>
      <c r="F60" s="96">
        <f t="shared" ref="F60:G60" si="0">AVERAGE(F59,F54,F48,F41,F34,F27,F21)</f>
        <v>0</v>
      </c>
      <c r="G60" s="96">
        <f t="shared" si="0"/>
        <v>0</v>
      </c>
      <c r="H60" s="59"/>
      <c r="I60" s="59"/>
      <c r="J60" s="59"/>
      <c r="K60" s="59"/>
      <c r="L60"/>
    </row>
    <row r="61" spans="1:13" ht="15.75" thickBot="1" x14ac:dyDescent="0.3">
      <c r="A61" s="75"/>
      <c r="B61" s="59"/>
      <c r="C61" s="59"/>
      <c r="D61" s="60"/>
      <c r="E61" s="95"/>
      <c r="F61" s="95"/>
      <c r="G61" s="95"/>
      <c r="H61" s="59"/>
      <c r="I61" s="59"/>
      <c r="J61" s="59"/>
      <c r="K61" s="59"/>
      <c r="L61"/>
    </row>
    <row r="62" spans="1:13" ht="18.75" customHeight="1" thickBot="1" x14ac:dyDescent="0.3">
      <c r="A62" s="75"/>
      <c r="B62" s="61"/>
      <c r="C62" s="61"/>
      <c r="D62" s="61"/>
      <c r="E62" s="648" t="s">
        <v>288</v>
      </c>
      <c r="F62" s="649"/>
      <c r="G62" s="650"/>
      <c r="H62" s="105"/>
      <c r="I62" s="106">
        <f>AVERAGE(I14:I48)</f>
        <v>0</v>
      </c>
      <c r="J62" s="107">
        <f>I62/5*100%</f>
        <v>0</v>
      </c>
      <c r="K62" s="59"/>
      <c r="L62"/>
    </row>
    <row r="63" spans="1:13" ht="75" customHeight="1" x14ac:dyDescent="0.25">
      <c r="A63" s="75"/>
      <c r="B63" s="75"/>
      <c r="C63" s="75"/>
      <c r="D63" s="86"/>
      <c r="E63" s="75"/>
      <c r="F63" s="75"/>
      <c r="G63" s="75"/>
      <c r="H63" s="75"/>
      <c r="I63" s="75"/>
      <c r="J63" s="75"/>
      <c r="K63" s="59"/>
      <c r="L63"/>
      <c r="M63"/>
    </row>
    <row r="64" spans="1:13" ht="30" customHeight="1" x14ac:dyDescent="0.25">
      <c r="A64" s="75"/>
      <c r="B64" s="75"/>
      <c r="C64" s="100" t="s">
        <v>219</v>
      </c>
      <c r="D64" s="213">
        <f>+'ANEXO 1'!D25</f>
        <v>44957</v>
      </c>
      <c r="E64" s="75"/>
      <c r="F64" s="75"/>
      <c r="G64" s="75"/>
      <c r="H64" s="651" t="str">
        <f>+'ANEXO 1'!L25</f>
        <v xml:space="preserve">Miriam del Carmen San Miguel Cantillo </v>
      </c>
      <c r="I64" s="651"/>
      <c r="J64" s="264" t="str">
        <f>+'ANEXO 1'!G25</f>
        <v>Francisco Augusto Giuseppe Rossi Buenaventura</v>
      </c>
      <c r="K64" s="59"/>
      <c r="L64"/>
      <c r="M64"/>
    </row>
    <row r="65" spans="1:13" ht="30" customHeight="1" x14ac:dyDescent="0.25">
      <c r="A65" s="75"/>
      <c r="B65" s="75"/>
      <c r="C65" s="100" t="s">
        <v>221</v>
      </c>
      <c r="D65" s="100" t="str">
        <f>+'ANEXO 1'!D26</f>
        <v>01/01/2022 - 31/12/2022</v>
      </c>
      <c r="E65" s="75"/>
      <c r="F65" s="75"/>
      <c r="G65" s="75"/>
      <c r="H65" s="652" t="s">
        <v>289</v>
      </c>
      <c r="I65" s="652"/>
      <c r="J65" s="191" t="s">
        <v>290</v>
      </c>
      <c r="K65" s="59"/>
      <c r="L65"/>
      <c r="M65"/>
    </row>
    <row r="66" spans="1:13" x14ac:dyDescent="0.25">
      <c r="A66" s="75"/>
      <c r="B66" s="75"/>
      <c r="C66" s="75"/>
      <c r="D66" s="75"/>
      <c r="E66" s="75"/>
      <c r="F66" s="75"/>
      <c r="G66" s="75"/>
      <c r="H66" s="75"/>
      <c r="I66" s="75"/>
      <c r="J66" s="75"/>
      <c r="K66" s="75"/>
      <c r="L66"/>
      <c r="M66"/>
    </row>
    <row r="67" spans="1:13" x14ac:dyDescent="0.25">
      <c r="A67"/>
      <c r="K67"/>
      <c r="L67"/>
    </row>
    <row r="68" spans="1:13" x14ac:dyDescent="0.25">
      <c r="A68"/>
      <c r="K68"/>
      <c r="L68"/>
    </row>
    <row r="69" spans="1:13" x14ac:dyDescent="0.25">
      <c r="A69"/>
      <c r="K69"/>
      <c r="L69"/>
    </row>
    <row r="70" spans="1:13" x14ac:dyDescent="0.25">
      <c r="A70"/>
      <c r="K70"/>
      <c r="L70"/>
    </row>
    <row r="71" spans="1:13" x14ac:dyDescent="0.25">
      <c r="A71"/>
      <c r="K71"/>
      <c r="L71"/>
    </row>
    <row r="72" spans="1:13" x14ac:dyDescent="0.25">
      <c r="A72"/>
      <c r="K72"/>
      <c r="L72"/>
    </row>
    <row r="73" spans="1:13" x14ac:dyDescent="0.25">
      <c r="A73"/>
      <c r="K73"/>
      <c r="L73"/>
    </row>
    <row r="74" spans="1:13" x14ac:dyDescent="0.25">
      <c r="A74"/>
      <c r="K74"/>
      <c r="L74"/>
    </row>
    <row r="75" spans="1:13" x14ac:dyDescent="0.25">
      <c r="A75"/>
      <c r="K75"/>
      <c r="L75"/>
    </row>
    <row r="76" spans="1:13" x14ac:dyDescent="0.25">
      <c r="A76"/>
      <c r="K76"/>
      <c r="L76"/>
    </row>
    <row r="77" spans="1:13" x14ac:dyDescent="0.25">
      <c r="A77"/>
      <c r="K77"/>
      <c r="L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K136"/>
      <c r="L136"/>
    </row>
    <row r="137" spans="1:12" x14ac:dyDescent="0.25">
      <c r="K137"/>
      <c r="L137"/>
    </row>
    <row r="138" spans="1:12" x14ac:dyDescent="0.25">
      <c r="K138"/>
      <c r="L138"/>
    </row>
    <row r="139" spans="1:12" x14ac:dyDescent="0.25">
      <c r="K139"/>
      <c r="L139"/>
    </row>
    <row r="140" spans="1:12" x14ac:dyDescent="0.25">
      <c r="K140"/>
      <c r="L140"/>
    </row>
    <row r="141" spans="1:12" x14ac:dyDescent="0.25">
      <c r="K141"/>
      <c r="L141"/>
    </row>
    <row r="142" spans="1:12" x14ac:dyDescent="0.25">
      <c r="K142"/>
      <c r="L142"/>
    </row>
    <row r="143" spans="1:12" x14ac:dyDescent="0.25">
      <c r="K143"/>
      <c r="L143"/>
    </row>
    <row r="144" spans="1:12" x14ac:dyDescent="0.25">
      <c r="K144"/>
      <c r="L144"/>
    </row>
    <row r="145" spans="11:12" x14ac:dyDescent="0.25">
      <c r="K145"/>
      <c r="L145"/>
    </row>
    <row r="146" spans="11:12" x14ac:dyDescent="0.25">
      <c r="K146"/>
      <c r="L146"/>
    </row>
    <row r="147" spans="11:12" x14ac:dyDescent="0.25">
      <c r="K147"/>
      <c r="L147"/>
    </row>
    <row r="148" spans="11:12" x14ac:dyDescent="0.25">
      <c r="K148"/>
      <c r="L148"/>
    </row>
    <row r="149" spans="11:12" x14ac:dyDescent="0.25">
      <c r="K149"/>
      <c r="L149"/>
    </row>
    <row r="150" spans="11:12" x14ac:dyDescent="0.25">
      <c r="K150"/>
      <c r="L150"/>
    </row>
    <row r="151" spans="11:12" x14ac:dyDescent="0.25">
      <c r="K151"/>
      <c r="L151"/>
    </row>
    <row r="152" spans="11:12" x14ac:dyDescent="0.25">
      <c r="K152"/>
      <c r="L152"/>
    </row>
    <row r="153" spans="11:12" x14ac:dyDescent="0.25">
      <c r="K153"/>
      <c r="L153"/>
    </row>
    <row r="154" spans="11:12" x14ac:dyDescent="0.25">
      <c r="K154"/>
      <c r="L154"/>
    </row>
    <row r="155" spans="11:12" x14ac:dyDescent="0.25">
      <c r="K155"/>
      <c r="L155"/>
    </row>
    <row r="156" spans="11:12" x14ac:dyDescent="0.25">
      <c r="K156"/>
      <c r="L156"/>
    </row>
    <row r="157" spans="11:12" x14ac:dyDescent="0.25">
      <c r="K157"/>
      <c r="L157"/>
    </row>
    <row r="158" spans="11:12" x14ac:dyDescent="0.25">
      <c r="K158"/>
      <c r="L158"/>
    </row>
    <row r="159" spans="11:12" x14ac:dyDescent="0.25">
      <c r="K159"/>
      <c r="L159"/>
    </row>
    <row r="160" spans="1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sheetData>
  <mergeCells count="59">
    <mergeCell ref="B60:D60"/>
    <mergeCell ref="E62:G62"/>
    <mergeCell ref="H64:I64"/>
    <mergeCell ref="H65:I65"/>
    <mergeCell ref="B55:B58"/>
    <mergeCell ref="C55:C58"/>
    <mergeCell ref="H55:H59"/>
    <mergeCell ref="I55:I59"/>
    <mergeCell ref="J55:J59"/>
    <mergeCell ref="B59:D59"/>
    <mergeCell ref="B49:B53"/>
    <mergeCell ref="C49:C53"/>
    <mergeCell ref="H49:H54"/>
    <mergeCell ref="I49:I54"/>
    <mergeCell ref="J49:J54"/>
    <mergeCell ref="B54:D54"/>
    <mergeCell ref="B42:B47"/>
    <mergeCell ref="C42:C47"/>
    <mergeCell ref="H42:H48"/>
    <mergeCell ref="I42:I48"/>
    <mergeCell ref="J42:J48"/>
    <mergeCell ref="B48:D48"/>
    <mergeCell ref="B35:B40"/>
    <mergeCell ref="C35:C40"/>
    <mergeCell ref="H35:H41"/>
    <mergeCell ref="I35:I41"/>
    <mergeCell ref="J35:J41"/>
    <mergeCell ref="B41:D41"/>
    <mergeCell ref="B28:B33"/>
    <mergeCell ref="C28:C33"/>
    <mergeCell ref="H28:H34"/>
    <mergeCell ref="I28:I34"/>
    <mergeCell ref="J28:J34"/>
    <mergeCell ref="B34:D34"/>
    <mergeCell ref="B22:B26"/>
    <mergeCell ref="C22:C26"/>
    <mergeCell ref="H22:H27"/>
    <mergeCell ref="I22:I27"/>
    <mergeCell ref="J22:J27"/>
    <mergeCell ref="B27:D27"/>
    <mergeCell ref="J11:J13"/>
    <mergeCell ref="B14:B20"/>
    <mergeCell ref="C14:C20"/>
    <mergeCell ref="H14:H21"/>
    <mergeCell ref="I14:I21"/>
    <mergeCell ref="J14:J21"/>
    <mergeCell ref="B21:D21"/>
    <mergeCell ref="C9:I9"/>
    <mergeCell ref="B11:C13"/>
    <mergeCell ref="D11:D13"/>
    <mergeCell ref="E11:G11"/>
    <mergeCell ref="H11:H13"/>
    <mergeCell ref="I11:I13"/>
    <mergeCell ref="C8:I8"/>
    <mergeCell ref="B2:J2"/>
    <mergeCell ref="B4:J4"/>
    <mergeCell ref="C5:I5"/>
    <mergeCell ref="C6:I6"/>
    <mergeCell ref="C7:I7"/>
  </mergeCells>
  <dataValidations count="2">
    <dataValidation type="whole" allowBlank="1" showInputMessage="1" showErrorMessage="1" sqref="E55:G58" xr:uid="{00000000-0002-0000-0B00-000000000000}">
      <formula1>1</formula1>
      <formula2>5</formula2>
    </dataValidation>
    <dataValidation type="whole" showInputMessage="1" showErrorMessage="1" sqref="E14:G20 E22:G26 E28:G33 E35:G40 E42:G47 E49:G53" xr:uid="{00000000-0002-0000-0B00-000001000000}">
      <formula1>1</formula1>
      <formula2>5</formula2>
    </dataValidation>
  </dataValidations>
  <printOptions horizontalCentered="1" verticalCentered="1"/>
  <pageMargins left="0.70866141732283472" right="0.70866141732283472" top="0.74803149606299213" bottom="0.74803149606299213" header="0.31496062992125984" footer="0.31496062992125984"/>
  <pageSetup paperSize="171" scale="52"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I36"/>
  <sheetViews>
    <sheetView view="pageBreakPreview" topLeftCell="A3" zoomScale="60" zoomScaleNormal="95" zoomScalePageLayoutView="95" workbookViewId="0">
      <selection activeCell="B4" sqref="B4:H4"/>
    </sheetView>
  </sheetViews>
  <sheetFormatPr baseColWidth="10" defaultColWidth="11.42578125" defaultRowHeight="18" x14ac:dyDescent="0.25"/>
  <cols>
    <col min="1" max="1" width="1.85546875" style="109" customWidth="1"/>
    <col min="2" max="2" width="4.7109375" style="109" customWidth="1"/>
    <col min="3" max="3" width="57.28515625" style="109" customWidth="1"/>
    <col min="4" max="4" width="59.28515625" style="109" customWidth="1"/>
    <col min="5" max="5" width="37.42578125" style="109" customWidth="1"/>
    <col min="6" max="6" width="40.85546875" style="109" customWidth="1"/>
    <col min="7" max="7" width="37.85546875" style="109" customWidth="1"/>
    <col min="8" max="8" width="7" style="109" customWidth="1"/>
    <col min="9" max="9" width="1.28515625" style="109" customWidth="1"/>
    <col min="10" max="10" width="24.7109375" style="109" bestFit="1" customWidth="1"/>
    <col min="11" max="16384" width="11.42578125" style="109"/>
  </cols>
  <sheetData>
    <row r="2" spans="1:9" ht="30" customHeight="1" x14ac:dyDescent="0.25">
      <c r="A2" s="108"/>
      <c r="B2" s="108"/>
      <c r="C2" s="108"/>
      <c r="D2" s="108"/>
      <c r="E2" s="108"/>
      <c r="F2" s="108"/>
      <c r="G2" s="108"/>
      <c r="H2" s="108"/>
      <c r="I2" s="108"/>
    </row>
    <row r="3" spans="1:9" ht="18" customHeight="1" thickBot="1" x14ac:dyDescent="0.3">
      <c r="A3" s="108"/>
      <c r="B3" s="108"/>
      <c r="C3" s="108"/>
      <c r="D3" s="108"/>
      <c r="E3" s="108"/>
      <c r="F3" s="108"/>
      <c r="G3" s="108"/>
      <c r="H3" s="108"/>
      <c r="I3" s="108"/>
    </row>
    <row r="4" spans="1:9" ht="36.75" customHeight="1" thickBot="1" x14ac:dyDescent="0.3">
      <c r="A4" s="108"/>
      <c r="B4" s="527" t="s">
        <v>291</v>
      </c>
      <c r="C4" s="528"/>
      <c r="D4" s="528"/>
      <c r="E4" s="528"/>
      <c r="F4" s="528"/>
      <c r="G4" s="528"/>
      <c r="H4" s="529"/>
      <c r="I4" s="108"/>
    </row>
    <row r="5" spans="1:9" x14ac:dyDescent="0.25">
      <c r="A5" s="108"/>
      <c r="B5" s="110"/>
      <c r="C5" s="111"/>
      <c r="D5" s="655"/>
      <c r="E5" s="655"/>
      <c r="F5" s="655"/>
      <c r="G5" s="655"/>
      <c r="H5" s="112"/>
      <c r="I5" s="108"/>
    </row>
    <row r="6" spans="1:9" x14ac:dyDescent="0.25">
      <c r="A6" s="108"/>
      <c r="B6" s="110"/>
      <c r="C6" s="111" t="s">
        <v>292</v>
      </c>
      <c r="D6" s="668" t="s">
        <v>220</v>
      </c>
      <c r="E6" s="668"/>
      <c r="F6" s="668"/>
      <c r="G6" s="668"/>
      <c r="H6" s="112"/>
      <c r="I6" s="108"/>
    </row>
    <row r="7" spans="1:9" x14ac:dyDescent="0.25">
      <c r="A7" s="108"/>
      <c r="B7" s="110"/>
      <c r="C7" s="111" t="s">
        <v>293</v>
      </c>
      <c r="D7" s="669" t="s">
        <v>294</v>
      </c>
      <c r="E7" s="669"/>
      <c r="F7" s="669"/>
      <c r="G7" s="669"/>
      <c r="H7" s="112"/>
      <c r="I7" s="108"/>
    </row>
    <row r="8" spans="1:9" x14ac:dyDescent="0.25">
      <c r="A8" s="108"/>
      <c r="B8" s="110"/>
      <c r="C8" s="111" t="s">
        <v>295</v>
      </c>
      <c r="D8" s="670">
        <f>+'ANEXO 2'!D64</f>
        <v>44957</v>
      </c>
      <c r="E8" s="669"/>
      <c r="F8" s="669"/>
      <c r="G8" s="669"/>
      <c r="H8" s="112"/>
      <c r="I8" s="108"/>
    </row>
    <row r="9" spans="1:9" ht="18.75" thickBot="1" x14ac:dyDescent="0.3">
      <c r="A9" s="108"/>
      <c r="B9" s="110"/>
      <c r="C9" s="111"/>
      <c r="D9" s="113"/>
      <c r="E9" s="113"/>
      <c r="F9" s="113"/>
      <c r="G9" s="113"/>
      <c r="H9" s="112"/>
      <c r="I9" s="108"/>
    </row>
    <row r="10" spans="1:9" ht="36" customHeight="1" thickBot="1" x14ac:dyDescent="0.3">
      <c r="A10" s="108"/>
      <c r="B10" s="665" t="s">
        <v>296</v>
      </c>
      <c r="C10" s="666"/>
      <c r="D10" s="666"/>
      <c r="E10" s="666"/>
      <c r="F10" s="666"/>
      <c r="G10" s="666"/>
      <c r="H10" s="667"/>
      <c r="I10" s="108"/>
    </row>
    <row r="11" spans="1:9" x14ac:dyDescent="0.25">
      <c r="A11" s="108"/>
      <c r="B11" s="110"/>
      <c r="C11" s="108"/>
      <c r="D11" s="108"/>
      <c r="E11" s="108"/>
      <c r="F11" s="108"/>
      <c r="G11" s="108"/>
      <c r="H11" s="112"/>
      <c r="I11" s="108"/>
    </row>
    <row r="12" spans="1:9" x14ac:dyDescent="0.25">
      <c r="A12" s="108"/>
      <c r="B12" s="110"/>
      <c r="C12" s="654" t="s">
        <v>297</v>
      </c>
      <c r="D12" s="114"/>
      <c r="E12" s="114"/>
      <c r="F12" s="655"/>
      <c r="G12" s="655"/>
      <c r="H12" s="656"/>
      <c r="I12" s="108"/>
    </row>
    <row r="13" spans="1:9" x14ac:dyDescent="0.25">
      <c r="A13" s="108"/>
      <c r="B13" s="110"/>
      <c r="C13" s="654"/>
      <c r="D13" s="115">
        <f>'ANEXO 1'!P17</f>
        <v>1</v>
      </c>
      <c r="E13" s="657">
        <f>(D13*D14)/100%</f>
        <v>0.8</v>
      </c>
      <c r="F13" s="655"/>
      <c r="G13" s="655"/>
      <c r="H13" s="656"/>
      <c r="I13" s="108"/>
    </row>
    <row r="14" spans="1:9" ht="40.5" customHeight="1" x14ac:dyDescent="0.25">
      <c r="A14" s="108"/>
      <c r="B14" s="110"/>
      <c r="C14" s="116" t="s">
        <v>298</v>
      </c>
      <c r="D14" s="117">
        <v>0.8</v>
      </c>
      <c r="E14" s="657"/>
      <c r="F14" s="655"/>
      <c r="G14" s="655"/>
      <c r="H14" s="656"/>
      <c r="I14" s="108"/>
    </row>
    <row r="15" spans="1:9" x14ac:dyDescent="0.25">
      <c r="A15" s="108"/>
      <c r="B15" s="110"/>
      <c r="C15" s="114" t="s">
        <v>299</v>
      </c>
      <c r="D15" s="118">
        <f>'ANEXO 2'!I62</f>
        <v>0</v>
      </c>
      <c r="E15" s="657">
        <f>(D15*D16)/5</f>
        <v>0</v>
      </c>
      <c r="F15" s="655"/>
      <c r="G15" s="655"/>
      <c r="H15" s="656"/>
      <c r="I15" s="108"/>
    </row>
    <row r="16" spans="1:9" x14ac:dyDescent="0.25">
      <c r="A16" s="108"/>
      <c r="B16" s="110"/>
      <c r="C16" s="114" t="s">
        <v>300</v>
      </c>
      <c r="D16" s="117">
        <v>0.2</v>
      </c>
      <c r="E16" s="657"/>
      <c r="F16" s="655"/>
      <c r="G16" s="655"/>
      <c r="H16" s="656"/>
      <c r="I16" s="108"/>
    </row>
    <row r="17" spans="1:9" x14ac:dyDescent="0.25">
      <c r="A17" s="108"/>
      <c r="B17" s="110"/>
      <c r="C17" s="114"/>
      <c r="D17" s="117"/>
      <c r="E17" s="119"/>
      <c r="F17" s="655"/>
      <c r="G17" s="655"/>
      <c r="H17" s="656"/>
      <c r="I17" s="108"/>
    </row>
    <row r="18" spans="1:9" x14ac:dyDescent="0.25">
      <c r="A18" s="108"/>
      <c r="B18" s="110"/>
      <c r="C18" s="114" t="s">
        <v>301</v>
      </c>
      <c r="D18" s="117"/>
      <c r="E18" s="115">
        <f>SUM(E13:E16)</f>
        <v>0.8</v>
      </c>
      <c r="F18" s="655"/>
      <c r="G18" s="655"/>
      <c r="H18" s="656"/>
      <c r="I18" s="108"/>
    </row>
    <row r="19" spans="1:9" x14ac:dyDescent="0.25">
      <c r="A19" s="108"/>
      <c r="B19" s="110"/>
      <c r="C19" s="108"/>
      <c r="D19" s="108"/>
      <c r="E19" s="108"/>
      <c r="F19" s="108"/>
      <c r="G19" s="655"/>
      <c r="H19" s="656"/>
      <c r="I19" s="108"/>
    </row>
    <row r="20" spans="1:9" x14ac:dyDescent="0.25">
      <c r="A20" s="108"/>
      <c r="B20" s="110"/>
      <c r="C20" s="658" t="s">
        <v>302</v>
      </c>
      <c r="D20" s="660">
        <v>0.05</v>
      </c>
      <c r="E20" s="662">
        <f>'ANEXO 1'!P19</f>
        <v>0.05</v>
      </c>
      <c r="F20" s="108"/>
      <c r="G20" s="655"/>
      <c r="H20" s="656"/>
      <c r="I20" s="108"/>
    </row>
    <row r="21" spans="1:9" x14ac:dyDescent="0.25">
      <c r="A21" s="108"/>
      <c r="B21" s="110"/>
      <c r="C21" s="659"/>
      <c r="D21" s="661"/>
      <c r="E21" s="663"/>
      <c r="F21" s="108"/>
      <c r="G21" s="120"/>
      <c r="H21" s="121"/>
      <c r="I21" s="108"/>
    </row>
    <row r="22" spans="1:9" ht="18.75" thickBot="1" x14ac:dyDescent="0.3">
      <c r="A22" s="108"/>
      <c r="B22" s="110"/>
      <c r="C22" s="108"/>
      <c r="D22" s="108"/>
      <c r="E22" s="108"/>
      <c r="F22" s="108"/>
      <c r="G22" s="120"/>
      <c r="H22" s="121"/>
      <c r="I22" s="108"/>
    </row>
    <row r="23" spans="1:9" ht="24.95" customHeight="1" thickBot="1" x14ac:dyDescent="0.3">
      <c r="A23" s="108"/>
      <c r="B23" s="110"/>
      <c r="C23" s="108"/>
      <c r="D23" s="122" t="s">
        <v>303</v>
      </c>
      <c r="E23" s="123">
        <f>E18+E20</f>
        <v>0.85000000000000009</v>
      </c>
      <c r="F23" s="108"/>
      <c r="G23" s="120"/>
      <c r="H23" s="121"/>
      <c r="I23" s="108"/>
    </row>
    <row r="24" spans="1:9" x14ac:dyDescent="0.25">
      <c r="A24" s="108"/>
      <c r="B24" s="110"/>
      <c r="C24" s="108"/>
      <c r="D24" s="108"/>
      <c r="E24" s="108"/>
      <c r="F24" s="108"/>
      <c r="G24" s="108"/>
      <c r="H24" s="112"/>
      <c r="I24" s="108"/>
    </row>
    <row r="25" spans="1:9" x14ac:dyDescent="0.25">
      <c r="A25" s="108"/>
      <c r="B25" s="110"/>
      <c r="C25" s="108"/>
      <c r="D25" s="108"/>
      <c r="E25" s="108"/>
      <c r="F25" s="108"/>
      <c r="G25" s="108"/>
      <c r="H25" s="112"/>
      <c r="I25" s="108"/>
    </row>
    <row r="26" spans="1:9" x14ac:dyDescent="0.25">
      <c r="A26" s="108"/>
      <c r="B26" s="110"/>
      <c r="C26" s="108"/>
      <c r="D26" s="108"/>
      <c r="E26" s="108"/>
      <c r="F26" s="108"/>
      <c r="G26" s="108"/>
      <c r="H26" s="112"/>
      <c r="I26" s="108"/>
    </row>
    <row r="27" spans="1:9" x14ac:dyDescent="0.25">
      <c r="A27" s="108"/>
      <c r="B27" s="110"/>
      <c r="C27" s="108"/>
      <c r="D27" s="108"/>
      <c r="E27" s="108"/>
      <c r="F27" s="108"/>
      <c r="G27" s="108"/>
      <c r="H27" s="112"/>
      <c r="I27" s="108"/>
    </row>
    <row r="28" spans="1:9" x14ac:dyDescent="0.25">
      <c r="A28" s="108"/>
      <c r="B28" s="110"/>
      <c r="C28" s="664" t="str">
        <f>+'ANEXO 2'!J64</f>
        <v>Francisco Augusto Giuseppe Rossi Buenaventura</v>
      </c>
      <c r="D28" s="664"/>
      <c r="E28" s="108"/>
      <c r="F28" s="664" t="str">
        <f>+'ANEXO 2'!H64</f>
        <v xml:space="preserve">Miriam del Carmen San Miguel Cantillo </v>
      </c>
      <c r="G28" s="664"/>
      <c r="H28" s="112"/>
      <c r="I28" s="108"/>
    </row>
    <row r="29" spans="1:9" x14ac:dyDescent="0.25">
      <c r="A29" s="108"/>
      <c r="B29" s="110"/>
      <c r="C29" s="653" t="s">
        <v>304</v>
      </c>
      <c r="D29" s="653"/>
      <c r="E29" s="108"/>
      <c r="F29" s="653" t="s">
        <v>305</v>
      </c>
      <c r="G29" s="653"/>
      <c r="H29" s="121"/>
      <c r="I29" s="108"/>
    </row>
    <row r="30" spans="1:9" x14ac:dyDescent="0.25">
      <c r="A30" s="108"/>
      <c r="B30" s="110"/>
      <c r="C30" s="108"/>
      <c r="D30" s="108"/>
      <c r="E30" s="108"/>
      <c r="F30" s="108"/>
      <c r="G30" s="108"/>
      <c r="H30" s="112"/>
      <c r="I30" s="108"/>
    </row>
    <row r="31" spans="1:9" x14ac:dyDescent="0.25">
      <c r="A31" s="108"/>
      <c r="B31" s="110"/>
      <c r="C31" s="108"/>
      <c r="D31" s="108"/>
      <c r="E31" s="108"/>
      <c r="F31" s="108"/>
      <c r="G31" s="108"/>
      <c r="H31" s="112"/>
      <c r="I31" s="108"/>
    </row>
    <row r="32" spans="1:9" x14ac:dyDescent="0.25">
      <c r="A32" s="108"/>
      <c r="B32" s="110"/>
      <c r="C32" s="108"/>
      <c r="D32" s="108"/>
      <c r="E32" s="108"/>
      <c r="F32" s="108"/>
      <c r="G32" s="108"/>
      <c r="H32" s="112"/>
      <c r="I32" s="108"/>
    </row>
    <row r="33" spans="1:9" x14ac:dyDescent="0.25">
      <c r="A33" s="108"/>
      <c r="B33" s="110"/>
      <c r="C33" s="108"/>
      <c r="D33" s="124" t="s">
        <v>306</v>
      </c>
      <c r="E33" s="214">
        <f>+'ANEXO 2'!D64</f>
        <v>44957</v>
      </c>
      <c r="F33" s="108"/>
      <c r="G33" s="108"/>
      <c r="H33" s="112"/>
      <c r="I33" s="108"/>
    </row>
    <row r="34" spans="1:9" x14ac:dyDescent="0.25">
      <c r="A34" s="108"/>
      <c r="B34" s="110"/>
      <c r="C34" s="108"/>
      <c r="D34" s="124" t="s">
        <v>307</v>
      </c>
      <c r="E34" s="179" t="str">
        <f>+'ANEXO 2'!D65</f>
        <v>01/01/2022 - 31/12/2022</v>
      </c>
      <c r="F34" s="108"/>
      <c r="G34" s="108"/>
      <c r="H34" s="112"/>
      <c r="I34" s="108"/>
    </row>
    <row r="35" spans="1:9" ht="18.75" thickBot="1" x14ac:dyDescent="0.3">
      <c r="A35" s="108"/>
      <c r="B35" s="125"/>
      <c r="C35" s="126"/>
      <c r="D35" s="126"/>
      <c r="E35" s="126"/>
      <c r="F35" s="126"/>
      <c r="G35" s="126"/>
      <c r="H35" s="127"/>
      <c r="I35" s="108"/>
    </row>
    <row r="36" spans="1:9" ht="13.35" customHeight="1" x14ac:dyDescent="0.25">
      <c r="A36" s="108"/>
      <c r="B36" s="108"/>
      <c r="C36" s="108"/>
      <c r="D36" s="108"/>
      <c r="E36" s="108"/>
      <c r="F36" s="108"/>
      <c r="G36" s="108"/>
      <c r="H36" s="108"/>
      <c r="I36" s="108"/>
    </row>
  </sheetData>
  <mergeCells count="18">
    <mergeCell ref="B10:H10"/>
    <mergeCell ref="B4:H4"/>
    <mergeCell ref="D5:G5"/>
    <mergeCell ref="D6:G6"/>
    <mergeCell ref="D7:G7"/>
    <mergeCell ref="D8:G8"/>
    <mergeCell ref="C29:D29"/>
    <mergeCell ref="F29:G29"/>
    <mergeCell ref="C12:C13"/>
    <mergeCell ref="F12:H18"/>
    <mergeCell ref="E13:E14"/>
    <mergeCell ref="E15:E16"/>
    <mergeCell ref="G19:H20"/>
    <mergeCell ref="C20:C21"/>
    <mergeCell ref="D20:D21"/>
    <mergeCell ref="E20:E21"/>
    <mergeCell ref="F28:G28"/>
    <mergeCell ref="C28:D28"/>
  </mergeCells>
  <pageMargins left="0.70866141732283472" right="0.70866141732283472" top="0.74803149606299213" bottom="0.74803149606299213" header="0.31496062992125984" footer="0.31496062992125984"/>
  <pageSetup paperSize="171" scale="2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19"/>
  <sheetViews>
    <sheetView view="pageBreakPreview" zoomScale="86" zoomScaleNormal="86" zoomScalePageLayoutView="86" workbookViewId="0">
      <selection activeCell="P19" sqref="P19:P21"/>
    </sheetView>
  </sheetViews>
  <sheetFormatPr baseColWidth="10" defaultColWidth="10.85546875" defaultRowHeight="15.75" x14ac:dyDescent="0.25"/>
  <cols>
    <col min="1" max="1" width="3.28515625" style="56" customWidth="1"/>
    <col min="2" max="2" width="38.28515625" style="56" customWidth="1"/>
    <col min="3" max="3" width="15.28515625" style="56" bestFit="1" customWidth="1"/>
    <col min="4" max="8" width="10.85546875" style="56"/>
    <col min="9" max="9" width="17.85546875" style="56" customWidth="1"/>
    <col min="10" max="10" width="3.140625" style="56" customWidth="1"/>
    <col min="11" max="11" width="3.42578125" style="56" customWidth="1"/>
    <col min="12" max="12" width="38.42578125" style="56" customWidth="1"/>
    <col min="13" max="13" width="15.28515625" style="56" customWidth="1"/>
    <col min="14" max="16" width="10.85546875" style="56"/>
    <col min="17" max="17" width="11.42578125" style="56" customWidth="1"/>
    <col min="18" max="19" width="10.85546875" style="56"/>
    <col min="20" max="20" width="17.85546875" style="56" customWidth="1"/>
    <col min="21" max="21" width="3.28515625" style="56" customWidth="1"/>
    <col min="22" max="16384" width="10.85546875" style="56"/>
  </cols>
  <sheetData>
    <row r="1" spans="1:12" x14ac:dyDescent="0.25">
      <c r="A1" s="57"/>
      <c r="B1" s="57"/>
      <c r="C1" s="57"/>
      <c r="D1" s="57"/>
      <c r="E1" s="57"/>
      <c r="F1" s="57"/>
      <c r="G1" s="57"/>
      <c r="H1" s="57"/>
      <c r="I1" s="57"/>
      <c r="J1" s="57"/>
      <c r="K1" s="57"/>
    </row>
    <row r="2" spans="1:12" x14ac:dyDescent="0.25">
      <c r="A2" s="57"/>
      <c r="B2" s="57"/>
      <c r="C2" s="57"/>
      <c r="D2" s="57"/>
      <c r="E2" s="57"/>
      <c r="F2" s="57"/>
      <c r="G2" s="57"/>
      <c r="H2" s="57"/>
      <c r="I2" s="57"/>
      <c r="J2" s="57"/>
      <c r="K2" s="57"/>
    </row>
    <row r="3" spans="1:12" x14ac:dyDescent="0.25">
      <c r="A3" s="57"/>
      <c r="B3" s="57"/>
      <c r="C3" s="57"/>
      <c r="D3" s="57"/>
      <c r="E3" s="57"/>
      <c r="F3" s="57"/>
      <c r="G3" s="57"/>
      <c r="H3" s="57"/>
      <c r="I3" s="57"/>
      <c r="J3" s="57"/>
      <c r="K3" s="57"/>
    </row>
    <row r="4" spans="1:12" ht="24.75" customHeight="1" x14ac:dyDescent="0.25">
      <c r="A4" s="152"/>
      <c r="B4" s="57"/>
      <c r="C4" s="57"/>
      <c r="D4" s="57"/>
      <c r="E4" s="57"/>
      <c r="F4" s="57"/>
      <c r="G4" s="57"/>
      <c r="H4" s="57"/>
      <c r="I4" s="57"/>
      <c r="J4" s="57"/>
      <c r="K4" s="57"/>
      <c r="L4" s="62"/>
    </row>
    <row r="5" spans="1:12" x14ac:dyDescent="0.25">
      <c r="A5" s="62"/>
      <c r="B5" s="57"/>
      <c r="C5" s="57"/>
      <c r="D5" s="57"/>
      <c r="E5" s="57"/>
      <c r="F5" s="57"/>
      <c r="G5" s="57"/>
      <c r="H5" s="57"/>
      <c r="I5" s="57"/>
      <c r="J5" s="57"/>
      <c r="K5" s="57"/>
      <c r="L5" s="62"/>
    </row>
    <row r="6" spans="1:12" ht="12" customHeight="1" x14ac:dyDescent="0.25">
      <c r="A6" s="62"/>
      <c r="B6" s="153"/>
      <c r="C6" s="153"/>
      <c r="D6" s="153"/>
      <c r="E6" s="153"/>
      <c r="F6" s="153"/>
      <c r="G6" s="153"/>
      <c r="H6" s="153"/>
      <c r="I6" s="153"/>
      <c r="J6" s="153"/>
      <c r="K6" s="63"/>
      <c r="L6" s="62"/>
    </row>
    <row r="7" spans="1:12" ht="24" customHeight="1" x14ac:dyDescent="0.4">
      <c r="A7" s="62"/>
      <c r="B7" s="313" t="s">
        <v>51</v>
      </c>
      <c r="C7" s="313"/>
      <c r="D7" s="313"/>
      <c r="E7" s="313"/>
      <c r="F7" s="313"/>
      <c r="G7" s="313"/>
      <c r="H7" s="313"/>
      <c r="I7" s="313"/>
      <c r="J7" s="154"/>
      <c r="K7" s="63"/>
      <c r="L7" s="62"/>
    </row>
    <row r="8" spans="1:12" ht="12.95" customHeight="1" x14ac:dyDescent="0.25">
      <c r="A8" s="62"/>
      <c r="B8" s="63"/>
      <c r="C8" s="63"/>
      <c r="D8" s="155"/>
      <c r="E8" s="63"/>
      <c r="F8" s="63"/>
      <c r="G8" s="155"/>
      <c r="H8" s="63"/>
      <c r="I8" s="63"/>
      <c r="J8" s="63"/>
      <c r="K8" s="63"/>
      <c r="L8" s="62"/>
    </row>
    <row r="9" spans="1:12" ht="26.25" customHeight="1" x14ac:dyDescent="0.25">
      <c r="A9" s="62"/>
      <c r="B9" s="314" t="s">
        <v>52</v>
      </c>
      <c r="C9" s="314"/>
      <c r="D9" s="314"/>
      <c r="E9" s="314"/>
      <c r="F9" s="314"/>
      <c r="G9" s="314"/>
      <c r="H9" s="314"/>
      <c r="I9" s="314"/>
      <c r="J9" s="156"/>
      <c r="K9" s="63"/>
      <c r="L9" s="62"/>
    </row>
    <row r="10" spans="1:12" ht="15.95" customHeight="1" thickBot="1" x14ac:dyDescent="0.3">
      <c r="A10" s="62"/>
      <c r="B10" s="63"/>
      <c r="C10" s="63"/>
      <c r="D10" s="63"/>
      <c r="E10" s="63"/>
      <c r="F10" s="63"/>
      <c r="G10" s="63"/>
      <c r="H10" s="63"/>
      <c r="I10" s="63"/>
      <c r="J10" s="63"/>
      <c r="K10" s="63"/>
      <c r="L10" s="62"/>
    </row>
    <row r="11" spans="1:12" ht="66.75" customHeight="1" thickBot="1" x14ac:dyDescent="0.3">
      <c r="A11" s="62"/>
      <c r="B11" s="64" t="s">
        <v>53</v>
      </c>
      <c r="C11" s="310" t="s">
        <v>54</v>
      </c>
      <c r="D11" s="311"/>
      <c r="E11" s="311"/>
      <c r="F11" s="311"/>
      <c r="G11" s="311"/>
      <c r="H11" s="311"/>
      <c r="I11" s="312"/>
      <c r="J11" s="157"/>
      <c r="K11" s="63"/>
      <c r="L11" s="62"/>
    </row>
    <row r="12" spans="1:12" ht="24.75" customHeight="1" x14ac:dyDescent="0.25">
      <c r="A12" s="62"/>
      <c r="B12" s="298" t="s">
        <v>55</v>
      </c>
      <c r="C12" s="301" t="s">
        <v>56</v>
      </c>
      <c r="D12" s="302"/>
      <c r="E12" s="302"/>
      <c r="F12" s="302"/>
      <c r="G12" s="302"/>
      <c r="H12" s="302"/>
      <c r="I12" s="303"/>
      <c r="J12" s="157"/>
      <c r="K12" s="63"/>
      <c r="L12" s="62"/>
    </row>
    <row r="13" spans="1:12" ht="51.75" customHeight="1" x14ac:dyDescent="0.25">
      <c r="A13" s="62"/>
      <c r="B13" s="299"/>
      <c r="C13" s="304"/>
      <c r="D13" s="305"/>
      <c r="E13" s="305"/>
      <c r="F13" s="305"/>
      <c r="G13" s="305"/>
      <c r="H13" s="305"/>
      <c r="I13" s="306"/>
      <c r="J13" s="157"/>
      <c r="K13" s="63"/>
      <c r="L13" s="62"/>
    </row>
    <row r="14" spans="1:12" ht="42" customHeight="1" thickBot="1" x14ac:dyDescent="0.3">
      <c r="A14" s="62"/>
      <c r="B14" s="300"/>
      <c r="C14" s="307"/>
      <c r="D14" s="308"/>
      <c r="E14" s="308"/>
      <c r="F14" s="308"/>
      <c r="G14" s="308"/>
      <c r="H14" s="308"/>
      <c r="I14" s="309"/>
      <c r="J14" s="157"/>
      <c r="K14" s="63"/>
      <c r="L14" s="62"/>
    </row>
    <row r="15" spans="1:12" ht="90" customHeight="1" thickBot="1" x14ac:dyDescent="0.3">
      <c r="A15" s="62"/>
      <c r="B15" s="158" t="s">
        <v>57</v>
      </c>
      <c r="C15" s="310" t="s">
        <v>58</v>
      </c>
      <c r="D15" s="311"/>
      <c r="E15" s="311"/>
      <c r="F15" s="311"/>
      <c r="G15" s="311"/>
      <c r="H15" s="311"/>
      <c r="I15" s="312"/>
      <c r="J15" s="157"/>
      <c r="K15" s="63"/>
      <c r="L15" s="62"/>
    </row>
    <row r="16" spans="1:12" ht="48.75" customHeight="1" x14ac:dyDescent="0.25">
      <c r="A16" s="62"/>
      <c r="B16" s="298" t="s">
        <v>59</v>
      </c>
      <c r="C16" s="301" t="s">
        <v>60</v>
      </c>
      <c r="D16" s="302"/>
      <c r="E16" s="302"/>
      <c r="F16" s="302"/>
      <c r="G16" s="302"/>
      <c r="H16" s="302"/>
      <c r="I16" s="303"/>
      <c r="J16" s="157"/>
      <c r="K16" s="63"/>
      <c r="L16" s="62"/>
    </row>
    <row r="17" spans="1:21" ht="38.25" customHeight="1" thickBot="1" x14ac:dyDescent="0.3">
      <c r="A17" s="62"/>
      <c r="B17" s="300"/>
      <c r="C17" s="307"/>
      <c r="D17" s="308"/>
      <c r="E17" s="308"/>
      <c r="F17" s="308"/>
      <c r="G17" s="308"/>
      <c r="H17" s="308"/>
      <c r="I17" s="309"/>
      <c r="J17" s="157"/>
      <c r="K17" s="63"/>
      <c r="L17" s="62"/>
    </row>
    <row r="18" spans="1:21" ht="15" customHeight="1" x14ac:dyDescent="0.25">
      <c r="A18" s="62"/>
      <c r="B18" s="298" t="s">
        <v>61</v>
      </c>
      <c r="C18" s="301" t="s">
        <v>62</v>
      </c>
      <c r="D18" s="302"/>
      <c r="E18" s="302"/>
      <c r="F18" s="302"/>
      <c r="G18" s="302"/>
      <c r="H18" s="302"/>
      <c r="I18" s="303"/>
      <c r="J18" s="157"/>
      <c r="K18" s="63"/>
      <c r="L18" s="62"/>
    </row>
    <row r="19" spans="1:21" ht="59.25" customHeight="1" x14ac:dyDescent="0.25">
      <c r="A19" s="62"/>
      <c r="B19" s="299"/>
      <c r="C19" s="304"/>
      <c r="D19" s="305"/>
      <c r="E19" s="305"/>
      <c r="F19" s="305"/>
      <c r="G19" s="305"/>
      <c r="H19" s="305"/>
      <c r="I19" s="306"/>
      <c r="J19" s="157"/>
      <c r="K19" s="63"/>
      <c r="L19" s="62"/>
    </row>
    <row r="20" spans="1:21" ht="39" customHeight="1" thickBot="1" x14ac:dyDescent="0.3">
      <c r="A20" s="62"/>
      <c r="B20" s="300"/>
      <c r="C20" s="307"/>
      <c r="D20" s="308"/>
      <c r="E20" s="308"/>
      <c r="F20" s="308"/>
      <c r="G20" s="308"/>
      <c r="H20" s="308"/>
      <c r="I20" s="309"/>
      <c r="J20" s="157"/>
      <c r="K20" s="63"/>
      <c r="L20" s="62"/>
    </row>
    <row r="21" spans="1:21" ht="90" customHeight="1" x14ac:dyDescent="0.25">
      <c r="A21" s="62"/>
      <c r="B21" s="298" t="s">
        <v>63</v>
      </c>
      <c r="C21" s="301" t="s">
        <v>64</v>
      </c>
      <c r="D21" s="302"/>
      <c r="E21" s="302"/>
      <c r="F21" s="302"/>
      <c r="G21" s="302"/>
      <c r="H21" s="302"/>
      <c r="I21" s="303"/>
      <c r="J21" s="157"/>
      <c r="K21" s="63"/>
      <c r="L21" s="62"/>
    </row>
    <row r="22" spans="1:21" ht="54.75" customHeight="1" x14ac:dyDescent="0.25">
      <c r="A22" s="62"/>
      <c r="B22" s="299"/>
      <c r="C22" s="304"/>
      <c r="D22" s="305"/>
      <c r="E22" s="305"/>
      <c r="F22" s="305"/>
      <c r="G22" s="305"/>
      <c r="H22" s="305"/>
      <c r="I22" s="306"/>
      <c r="J22" s="157"/>
      <c r="K22" s="63"/>
      <c r="L22" s="62"/>
    </row>
    <row r="23" spans="1:21" ht="65.25" customHeight="1" x14ac:dyDescent="0.25">
      <c r="A23" s="62"/>
      <c r="B23" s="299"/>
      <c r="C23" s="304"/>
      <c r="D23" s="305"/>
      <c r="E23" s="305"/>
      <c r="F23" s="305"/>
      <c r="G23" s="305"/>
      <c r="H23" s="305"/>
      <c r="I23" s="306"/>
      <c r="J23" s="157"/>
      <c r="K23" s="63"/>
      <c r="L23" s="62"/>
    </row>
    <row r="24" spans="1:21" ht="55.5" customHeight="1" thickBot="1" x14ac:dyDescent="0.3">
      <c r="A24" s="62"/>
      <c r="B24" s="299"/>
      <c r="C24" s="304"/>
      <c r="D24" s="305"/>
      <c r="E24" s="305"/>
      <c r="F24" s="305"/>
      <c r="G24" s="305"/>
      <c r="H24" s="305"/>
      <c r="I24" s="306"/>
      <c r="J24" s="157"/>
      <c r="K24" s="63"/>
      <c r="L24" s="62"/>
    </row>
    <row r="25" spans="1:21" ht="57" customHeight="1" thickBot="1" x14ac:dyDescent="0.3">
      <c r="A25" s="62"/>
      <c r="B25" s="159" t="s">
        <v>65</v>
      </c>
      <c r="C25" s="310" t="s">
        <v>66</v>
      </c>
      <c r="D25" s="311"/>
      <c r="E25" s="311"/>
      <c r="F25" s="311"/>
      <c r="G25" s="311"/>
      <c r="H25" s="311"/>
      <c r="I25" s="312"/>
      <c r="J25" s="157"/>
      <c r="K25" s="63"/>
      <c r="L25" s="62"/>
    </row>
    <row r="26" spans="1:21" ht="24.75" customHeight="1" x14ac:dyDescent="0.25">
      <c r="A26" s="62"/>
      <c r="B26" s="298" t="s">
        <v>67</v>
      </c>
      <c r="C26" s="301" t="s">
        <v>68</v>
      </c>
      <c r="D26" s="302"/>
      <c r="E26" s="302"/>
      <c r="F26" s="302"/>
      <c r="G26" s="302"/>
      <c r="H26" s="302"/>
      <c r="I26" s="303"/>
      <c r="J26" s="157"/>
      <c r="K26" s="63"/>
      <c r="L26" s="62"/>
    </row>
    <row r="27" spans="1:21" ht="54.95" customHeight="1" thickBot="1" x14ac:dyDescent="0.3">
      <c r="A27" s="62"/>
      <c r="B27" s="300"/>
      <c r="C27" s="304"/>
      <c r="D27" s="305"/>
      <c r="E27" s="305"/>
      <c r="F27" s="305"/>
      <c r="G27" s="305"/>
      <c r="H27" s="305"/>
      <c r="I27" s="306"/>
      <c r="J27" s="157"/>
      <c r="K27" s="63"/>
      <c r="L27" s="62"/>
    </row>
    <row r="28" spans="1:21" ht="30" customHeight="1" x14ac:dyDescent="0.25">
      <c r="A28" s="62"/>
      <c r="B28" s="298" t="s">
        <v>69</v>
      </c>
      <c r="C28" s="301" t="s">
        <v>70</v>
      </c>
      <c r="D28" s="302"/>
      <c r="E28" s="302"/>
      <c r="F28" s="302"/>
      <c r="G28" s="302"/>
      <c r="H28" s="302"/>
      <c r="I28" s="303"/>
      <c r="J28" s="157"/>
      <c r="K28" s="74"/>
      <c r="L28" s="74"/>
      <c r="M28" s="74"/>
      <c r="N28" s="74"/>
      <c r="O28" s="74"/>
      <c r="P28" s="74"/>
      <c r="Q28" s="74"/>
      <c r="R28" s="74"/>
      <c r="S28" s="74"/>
      <c r="T28" s="74"/>
      <c r="U28" s="62"/>
    </row>
    <row r="29" spans="1:21" ht="42.75" customHeight="1" thickBot="1" x14ac:dyDescent="0.3">
      <c r="A29" s="62"/>
      <c r="B29" s="300"/>
      <c r="C29" s="307"/>
      <c r="D29" s="308"/>
      <c r="E29" s="308"/>
      <c r="F29" s="308"/>
      <c r="G29" s="308"/>
      <c r="H29" s="308"/>
      <c r="I29" s="309"/>
      <c r="J29" s="157"/>
      <c r="K29" s="74"/>
      <c r="L29" s="74"/>
      <c r="M29" s="74"/>
      <c r="N29" s="74"/>
      <c r="O29" s="74"/>
      <c r="P29" s="74"/>
      <c r="Q29" s="74"/>
      <c r="R29" s="74"/>
      <c r="S29" s="74"/>
      <c r="T29" s="74"/>
      <c r="U29" s="62"/>
    </row>
    <row r="30" spans="1:21" ht="59.25" customHeight="1" thickBot="1" x14ac:dyDescent="0.3">
      <c r="A30" s="62"/>
      <c r="B30" s="159" t="s">
        <v>71</v>
      </c>
      <c r="C30" s="310" t="s">
        <v>72</v>
      </c>
      <c r="D30" s="311"/>
      <c r="E30" s="311"/>
      <c r="F30" s="311"/>
      <c r="G30" s="311"/>
      <c r="H30" s="311"/>
      <c r="I30" s="312"/>
      <c r="J30" s="157"/>
      <c r="K30" s="74"/>
      <c r="L30" s="74"/>
      <c r="M30" s="74"/>
      <c r="N30" s="74"/>
      <c r="O30" s="74"/>
      <c r="P30" s="74"/>
      <c r="Q30" s="74"/>
      <c r="R30" s="74"/>
      <c r="S30" s="74"/>
      <c r="T30" s="74"/>
      <c r="U30" s="62"/>
    </row>
    <row r="31" spans="1:21" ht="15" customHeight="1" x14ac:dyDescent="0.25">
      <c r="A31" s="62"/>
      <c r="B31" s="298" t="s">
        <v>73</v>
      </c>
      <c r="C31" s="301" t="s">
        <v>74</v>
      </c>
      <c r="D31" s="302"/>
      <c r="E31" s="302"/>
      <c r="F31" s="302"/>
      <c r="G31" s="302"/>
      <c r="H31" s="302"/>
      <c r="I31" s="303"/>
      <c r="J31" s="157"/>
      <c r="K31" s="74"/>
      <c r="L31" s="74"/>
      <c r="M31" s="74"/>
      <c r="N31" s="74"/>
      <c r="O31" s="74"/>
      <c r="P31" s="74"/>
      <c r="Q31" s="74"/>
      <c r="R31" s="74"/>
      <c r="S31" s="74"/>
      <c r="T31" s="74"/>
      <c r="U31" s="62"/>
    </row>
    <row r="32" spans="1:21" ht="15" customHeight="1" x14ac:dyDescent="0.25">
      <c r="A32" s="62"/>
      <c r="B32" s="299"/>
      <c r="C32" s="304"/>
      <c r="D32" s="305"/>
      <c r="E32" s="305"/>
      <c r="F32" s="305"/>
      <c r="G32" s="305"/>
      <c r="H32" s="305"/>
      <c r="I32" s="306"/>
      <c r="J32" s="157"/>
      <c r="K32" s="74"/>
      <c r="L32" s="74"/>
      <c r="M32" s="74"/>
      <c r="N32" s="74"/>
      <c r="O32" s="74"/>
      <c r="P32" s="74"/>
      <c r="Q32" s="74"/>
      <c r="R32" s="74"/>
      <c r="S32" s="74"/>
      <c r="T32" s="74"/>
      <c r="U32" s="62"/>
    </row>
    <row r="33" spans="1:21" ht="15" customHeight="1" x14ac:dyDescent="0.25">
      <c r="A33" s="62"/>
      <c r="B33" s="299"/>
      <c r="C33" s="304"/>
      <c r="D33" s="305"/>
      <c r="E33" s="305"/>
      <c r="F33" s="305"/>
      <c r="G33" s="305"/>
      <c r="H33" s="305"/>
      <c r="I33" s="306"/>
      <c r="J33" s="157"/>
      <c r="K33" s="74"/>
      <c r="L33" s="74"/>
      <c r="M33" s="74"/>
      <c r="N33" s="74"/>
      <c r="O33" s="74"/>
      <c r="P33" s="74"/>
      <c r="Q33" s="74"/>
      <c r="R33" s="74"/>
      <c r="S33" s="74"/>
      <c r="T33" s="74"/>
      <c r="U33" s="62"/>
    </row>
    <row r="34" spans="1:21" ht="50.25" customHeight="1" thickBot="1" x14ac:dyDescent="0.3">
      <c r="A34" s="62"/>
      <c r="B34" s="300"/>
      <c r="C34" s="307"/>
      <c r="D34" s="308"/>
      <c r="E34" s="308"/>
      <c r="F34" s="308"/>
      <c r="G34" s="308"/>
      <c r="H34" s="308"/>
      <c r="I34" s="309"/>
      <c r="J34" s="157"/>
      <c r="K34" s="74"/>
      <c r="L34" s="74"/>
      <c r="M34" s="74"/>
      <c r="N34" s="74"/>
      <c r="O34" s="74"/>
      <c r="P34" s="74"/>
      <c r="Q34" s="74"/>
      <c r="R34" s="74"/>
      <c r="S34" s="74"/>
      <c r="T34" s="74"/>
      <c r="U34" s="62"/>
    </row>
    <row r="35" spans="1:21" ht="41.25" customHeight="1" thickBot="1" x14ac:dyDescent="0.3">
      <c r="A35" s="62"/>
      <c r="B35" s="159" t="s">
        <v>75</v>
      </c>
      <c r="C35" s="310" t="s">
        <v>76</v>
      </c>
      <c r="D35" s="311"/>
      <c r="E35" s="311"/>
      <c r="F35" s="311"/>
      <c r="G35" s="311"/>
      <c r="H35" s="311"/>
      <c r="I35" s="312"/>
      <c r="J35" s="157"/>
      <c r="K35" s="74"/>
      <c r="L35" s="62"/>
      <c r="M35" s="62"/>
      <c r="N35" s="62"/>
      <c r="O35" s="62"/>
      <c r="P35" s="62"/>
      <c r="Q35" s="62"/>
      <c r="R35" s="62"/>
      <c r="S35" s="62"/>
      <c r="U35" s="62"/>
    </row>
    <row r="36" spans="1:21" ht="51.75" customHeight="1" thickBot="1" x14ac:dyDescent="0.3">
      <c r="A36" s="62"/>
      <c r="B36" s="158" t="s">
        <v>77</v>
      </c>
      <c r="C36" s="310" t="s">
        <v>78</v>
      </c>
      <c r="D36" s="311"/>
      <c r="E36" s="311"/>
      <c r="F36" s="311"/>
      <c r="G36" s="311"/>
      <c r="H36" s="311"/>
      <c r="I36" s="312"/>
      <c r="J36" s="157"/>
      <c r="K36" s="74"/>
      <c r="L36" s="62"/>
      <c r="M36" s="62"/>
      <c r="N36" s="62"/>
      <c r="O36" s="62"/>
      <c r="P36" s="62"/>
      <c r="Q36" s="62"/>
      <c r="R36" s="62"/>
      <c r="S36" s="62"/>
      <c r="T36" s="62"/>
      <c r="U36" s="62"/>
    </row>
    <row r="37" spans="1:21" ht="15" customHeight="1" x14ac:dyDescent="0.25">
      <c r="A37" s="62"/>
      <c r="B37" s="298" t="s">
        <v>79</v>
      </c>
      <c r="C37" s="301" t="s">
        <v>80</v>
      </c>
      <c r="D37" s="302"/>
      <c r="E37" s="302"/>
      <c r="F37" s="302"/>
      <c r="G37" s="302"/>
      <c r="H37" s="302"/>
      <c r="I37" s="303"/>
      <c r="J37" s="157"/>
      <c r="K37" s="74"/>
      <c r="L37" s="62"/>
      <c r="M37" s="62"/>
      <c r="N37" s="62"/>
      <c r="O37" s="62"/>
      <c r="P37" s="62"/>
      <c r="Q37" s="62"/>
      <c r="R37" s="62"/>
      <c r="S37" s="62"/>
      <c r="T37" s="62"/>
      <c r="U37" s="62"/>
    </row>
    <row r="38" spans="1:21" ht="39" customHeight="1" x14ac:dyDescent="0.25">
      <c r="A38" s="62"/>
      <c r="B38" s="299"/>
      <c r="C38" s="304"/>
      <c r="D38" s="305"/>
      <c r="E38" s="305"/>
      <c r="F38" s="305"/>
      <c r="G38" s="305"/>
      <c r="H38" s="305"/>
      <c r="I38" s="306"/>
      <c r="J38" s="157"/>
      <c r="K38" s="62"/>
      <c r="L38" s="62"/>
      <c r="M38" s="62"/>
      <c r="N38" s="62"/>
      <c r="O38" s="62"/>
      <c r="P38" s="62"/>
      <c r="Q38" s="62"/>
      <c r="R38" s="62"/>
      <c r="S38" s="62"/>
      <c r="T38" s="62"/>
      <c r="U38" s="62"/>
    </row>
    <row r="39" spans="1:21" ht="27" customHeight="1" x14ac:dyDescent="0.25">
      <c r="A39" s="62"/>
      <c r="B39" s="299"/>
      <c r="C39" s="304"/>
      <c r="D39" s="305"/>
      <c r="E39" s="305"/>
      <c r="F39" s="305"/>
      <c r="G39" s="305"/>
      <c r="H39" s="305"/>
      <c r="I39" s="306"/>
      <c r="J39" s="157"/>
      <c r="K39" s="62"/>
      <c r="L39" s="62"/>
      <c r="M39" s="62"/>
      <c r="N39" s="62"/>
      <c r="O39" s="62"/>
      <c r="P39" s="62"/>
      <c r="Q39" s="62"/>
      <c r="R39" s="62"/>
      <c r="S39" s="62"/>
      <c r="T39" s="62"/>
      <c r="U39" s="62"/>
    </row>
    <row r="40" spans="1:21" ht="24.75" customHeight="1" thickBot="1" x14ac:dyDescent="0.3">
      <c r="A40" s="62"/>
      <c r="B40" s="300"/>
      <c r="C40" s="307"/>
      <c r="D40" s="308"/>
      <c r="E40" s="308"/>
      <c r="F40" s="308"/>
      <c r="G40" s="308"/>
      <c r="H40" s="308"/>
      <c r="I40" s="309"/>
      <c r="J40" s="157"/>
      <c r="K40" s="62"/>
      <c r="L40" s="62"/>
      <c r="M40" s="62"/>
      <c r="N40" s="62"/>
      <c r="O40" s="62"/>
      <c r="P40" s="62"/>
      <c r="Q40" s="62"/>
      <c r="R40" s="62"/>
      <c r="S40" s="62"/>
      <c r="T40" s="62"/>
      <c r="U40" s="62"/>
    </row>
    <row r="41" spans="1:21" ht="36.75" customHeight="1" x14ac:dyDescent="0.25">
      <c r="A41" s="62"/>
      <c r="B41" s="74"/>
      <c r="C41" s="74"/>
      <c r="D41" s="74"/>
      <c r="E41" s="74"/>
      <c r="F41" s="74"/>
      <c r="G41" s="74"/>
      <c r="H41" s="74"/>
      <c r="I41" s="74"/>
      <c r="J41" s="74"/>
      <c r="K41" s="62"/>
      <c r="L41" s="62"/>
      <c r="M41" s="62"/>
      <c r="N41" s="62"/>
      <c r="O41" s="62"/>
      <c r="P41" s="62"/>
      <c r="Q41" s="62"/>
      <c r="R41" s="62"/>
      <c r="S41" s="62"/>
      <c r="T41" s="62"/>
      <c r="U41" s="62"/>
    </row>
    <row r="42" spans="1:21" ht="15" customHeight="1" x14ac:dyDescent="0.25">
      <c r="A42" s="62"/>
      <c r="B42" s="62"/>
      <c r="C42" s="62"/>
      <c r="D42" s="62"/>
      <c r="E42" s="62"/>
      <c r="F42" s="62"/>
      <c r="G42" s="62"/>
      <c r="H42" s="62"/>
      <c r="I42" s="62"/>
      <c r="J42" s="62"/>
      <c r="K42" s="62"/>
      <c r="U42" s="62"/>
    </row>
    <row r="43" spans="1:21" ht="15" customHeight="1" x14ac:dyDescent="0.25">
      <c r="A43" s="62"/>
      <c r="B43" s="62"/>
      <c r="C43" s="62"/>
      <c r="D43" s="62"/>
      <c r="E43" s="62"/>
      <c r="F43" s="62"/>
      <c r="G43" s="62"/>
      <c r="H43" s="62"/>
      <c r="I43" s="62"/>
      <c r="J43" s="62"/>
      <c r="K43" s="62"/>
      <c r="U43" s="62"/>
    </row>
    <row r="44" spans="1:21" ht="15" customHeight="1" x14ac:dyDescent="0.25">
      <c r="A44" s="62"/>
      <c r="B44" s="62"/>
      <c r="C44" s="62"/>
      <c r="D44" s="62"/>
      <c r="E44" s="62"/>
      <c r="F44" s="62"/>
      <c r="G44" s="62"/>
      <c r="H44" s="62"/>
      <c r="I44" s="62"/>
      <c r="J44" s="62"/>
      <c r="K44" s="62"/>
      <c r="U44" s="62"/>
    </row>
    <row r="45" spans="1:21" ht="15" customHeight="1" x14ac:dyDescent="0.25">
      <c r="A45" s="62"/>
      <c r="B45" s="62"/>
      <c r="C45" s="62"/>
      <c r="D45" s="62"/>
      <c r="E45" s="62"/>
      <c r="F45" s="62"/>
      <c r="G45" s="62"/>
      <c r="H45" s="62"/>
      <c r="I45" s="62"/>
      <c r="J45" s="62"/>
    </row>
    <row r="46" spans="1:21" ht="15" customHeight="1" x14ac:dyDescent="0.25">
      <c r="A46" s="62"/>
      <c r="B46" s="62"/>
      <c r="C46" s="62"/>
      <c r="D46" s="62"/>
      <c r="E46" s="62"/>
      <c r="F46" s="62"/>
      <c r="G46" s="62"/>
      <c r="H46" s="62"/>
      <c r="I46" s="62"/>
      <c r="J46" s="62"/>
    </row>
    <row r="47" spans="1:21" ht="15" customHeight="1" x14ac:dyDescent="0.25">
      <c r="A47" s="62"/>
      <c r="B47" s="62"/>
      <c r="C47" s="62"/>
      <c r="D47" s="62"/>
      <c r="E47" s="62"/>
      <c r="F47" s="62"/>
      <c r="G47" s="62"/>
      <c r="H47" s="62"/>
      <c r="I47" s="62"/>
      <c r="J47" s="62"/>
    </row>
    <row r="48" spans="1:21" ht="15" customHeight="1" x14ac:dyDescent="0.25">
      <c r="A48" s="62"/>
      <c r="B48" s="62"/>
      <c r="C48" s="62"/>
      <c r="D48" s="62"/>
      <c r="E48" s="62"/>
      <c r="F48" s="62"/>
      <c r="G48" s="62"/>
      <c r="H48" s="62"/>
      <c r="I48" s="62"/>
      <c r="J48" s="62"/>
    </row>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sheetData>
  <mergeCells count="24">
    <mergeCell ref="C15:I15"/>
    <mergeCell ref="B7:I7"/>
    <mergeCell ref="B9:I9"/>
    <mergeCell ref="C11:I11"/>
    <mergeCell ref="B12:B14"/>
    <mergeCell ref="C12:I14"/>
    <mergeCell ref="C30:I30"/>
    <mergeCell ref="B16:B17"/>
    <mergeCell ref="C16:I17"/>
    <mergeCell ref="B18:B20"/>
    <mergeCell ref="C18:I20"/>
    <mergeCell ref="B21:B24"/>
    <mergeCell ref="C21:I24"/>
    <mergeCell ref="C25:I25"/>
    <mergeCell ref="B26:B27"/>
    <mergeCell ref="C26:I27"/>
    <mergeCell ref="B28:B29"/>
    <mergeCell ref="C28:I29"/>
    <mergeCell ref="B31:B34"/>
    <mergeCell ref="C31:I34"/>
    <mergeCell ref="C35:I35"/>
    <mergeCell ref="C36:I36"/>
    <mergeCell ref="B37:B40"/>
    <mergeCell ref="C37:I40"/>
  </mergeCells>
  <pageMargins left="0.7" right="0.7" top="0.75" bottom="0.75" header="0.3" footer="0.3"/>
  <pageSetup scale="59" orientation="portrait" r:id="rId1"/>
  <rowBreaks count="1" manualBreakCount="1">
    <brk id="25" max="9" man="1"/>
  </rowBreaks>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3"/>
  <sheetViews>
    <sheetView view="pageBreakPreview" zoomScaleSheetLayoutView="100" workbookViewId="0">
      <selection activeCell="P19" sqref="P19:P21"/>
    </sheetView>
  </sheetViews>
  <sheetFormatPr baseColWidth="10" defaultColWidth="10.85546875" defaultRowHeight="15.75" x14ac:dyDescent="0.25"/>
  <cols>
    <col min="1" max="1" width="2.85546875" style="56" customWidth="1"/>
    <col min="2" max="2" width="18.140625" style="56" customWidth="1"/>
    <col min="3" max="6" width="10.85546875" style="56"/>
    <col min="7" max="7" width="17.85546875" style="56" customWidth="1"/>
    <col min="8" max="8" width="3.140625" style="56" customWidth="1"/>
    <col min="9" max="9" width="3.42578125" style="56" customWidth="1"/>
    <col min="10" max="10" width="37.85546875" style="56" customWidth="1"/>
    <col min="11" max="11" width="15.28515625" style="56" customWidth="1"/>
    <col min="12" max="14" width="10.85546875" style="56"/>
    <col min="15" max="15" width="11.42578125" style="56" customWidth="1"/>
    <col min="16" max="17" width="10.85546875" style="56"/>
    <col min="18" max="18" width="17.85546875" style="56" customWidth="1"/>
    <col min="19" max="19" width="3.28515625" style="56" customWidth="1"/>
    <col min="20" max="16384" width="10.85546875" style="56"/>
  </cols>
  <sheetData>
    <row r="1" spans="1:11" x14ac:dyDescent="0.25">
      <c r="A1" s="57"/>
      <c r="B1" s="57"/>
      <c r="C1" s="57"/>
      <c r="D1" s="57"/>
      <c r="E1" s="57"/>
      <c r="F1" s="57"/>
      <c r="G1" s="57"/>
      <c r="H1" s="57"/>
      <c r="I1" s="57"/>
      <c r="J1" s="57"/>
    </row>
    <row r="2" spans="1:11" ht="44.1" customHeight="1" x14ac:dyDescent="0.25">
      <c r="A2" s="57"/>
      <c r="B2" s="57"/>
      <c r="C2" s="57"/>
      <c r="D2" s="57"/>
      <c r="E2" s="57"/>
      <c r="F2" s="57"/>
      <c r="G2" s="57"/>
      <c r="H2" s="57"/>
      <c r="I2" s="57"/>
      <c r="J2" s="57"/>
    </row>
    <row r="3" spans="1:11" ht="18.95" customHeight="1" x14ac:dyDescent="0.3">
      <c r="A3" s="57"/>
      <c r="B3" s="334" t="s">
        <v>51</v>
      </c>
      <c r="C3" s="334"/>
      <c r="D3" s="334"/>
      <c r="E3" s="334"/>
      <c r="F3" s="334"/>
      <c r="G3" s="334"/>
      <c r="H3" s="334"/>
      <c r="I3" s="334"/>
      <c r="J3" s="334"/>
    </row>
    <row r="4" spans="1:11" ht="24.75" customHeight="1" x14ac:dyDescent="0.25">
      <c r="A4" s="57"/>
      <c r="B4" s="335" t="s">
        <v>81</v>
      </c>
      <c r="C4" s="335"/>
      <c r="D4" s="335"/>
      <c r="E4" s="335"/>
      <c r="F4" s="335"/>
      <c r="G4" s="335"/>
      <c r="H4" s="335"/>
      <c r="I4" s="335"/>
      <c r="J4" s="335"/>
      <c r="K4" s="62"/>
    </row>
    <row r="5" spans="1:11" ht="16.5" thickBot="1" x14ac:dyDescent="0.3">
      <c r="A5" s="57"/>
      <c r="B5" s="63"/>
      <c r="C5" s="63"/>
      <c r="D5" s="63"/>
      <c r="E5" s="63"/>
      <c r="F5" s="63"/>
      <c r="G5" s="63"/>
      <c r="H5" s="63"/>
      <c r="I5" s="63"/>
      <c r="J5" s="63"/>
      <c r="K5" s="62"/>
    </row>
    <row r="6" spans="1:11" x14ac:dyDescent="0.25">
      <c r="A6" s="63"/>
      <c r="B6" s="336" t="s">
        <v>82</v>
      </c>
      <c r="C6" s="337"/>
      <c r="D6" s="337"/>
      <c r="E6" s="337"/>
      <c r="F6" s="337"/>
      <c r="G6" s="337"/>
      <c r="H6" s="337"/>
      <c r="I6" s="337"/>
      <c r="J6" s="338"/>
      <c r="K6" s="62"/>
    </row>
    <row r="7" spans="1:11" ht="66.95" customHeight="1" x14ac:dyDescent="0.25">
      <c r="A7" s="63"/>
      <c r="B7" s="339"/>
      <c r="C7" s="340"/>
      <c r="D7" s="340"/>
      <c r="E7" s="340"/>
      <c r="F7" s="340"/>
      <c r="G7" s="340"/>
      <c r="H7" s="340"/>
      <c r="I7" s="340"/>
      <c r="J7" s="341"/>
      <c r="K7" s="62"/>
    </row>
    <row r="8" spans="1:11" ht="35.25" customHeight="1" thickBot="1" x14ac:dyDescent="0.3">
      <c r="A8" s="63"/>
      <c r="B8" s="339"/>
      <c r="C8" s="340"/>
      <c r="D8" s="340"/>
      <c r="E8" s="340"/>
      <c r="F8" s="340"/>
      <c r="G8" s="340"/>
      <c r="H8" s="340"/>
      <c r="I8" s="340"/>
      <c r="J8" s="341"/>
      <c r="K8" s="62"/>
    </row>
    <row r="9" spans="1:11" ht="32.25" customHeight="1" thickBot="1" x14ac:dyDescent="0.3">
      <c r="A9" s="63"/>
      <c r="B9" s="65"/>
      <c r="C9" s="342" t="s">
        <v>83</v>
      </c>
      <c r="D9" s="343"/>
      <c r="E9" s="343"/>
      <c r="F9" s="344"/>
      <c r="G9" s="64" t="s">
        <v>84</v>
      </c>
      <c r="H9" s="63"/>
      <c r="I9" s="63"/>
      <c r="J9" s="66"/>
      <c r="K9" s="62"/>
    </row>
    <row r="10" spans="1:11" ht="81.95" customHeight="1" thickBot="1" x14ac:dyDescent="0.3">
      <c r="A10" s="63"/>
      <c r="B10" s="65"/>
      <c r="C10" s="310" t="s">
        <v>85</v>
      </c>
      <c r="D10" s="311"/>
      <c r="E10" s="311"/>
      <c r="F10" s="312"/>
      <c r="G10" s="67">
        <v>5</v>
      </c>
      <c r="H10" s="63"/>
      <c r="I10" s="63"/>
      <c r="J10" s="66"/>
      <c r="K10" s="62"/>
    </row>
    <row r="11" spans="1:11" ht="26.25" customHeight="1" x14ac:dyDescent="0.25">
      <c r="A11" s="63"/>
      <c r="B11" s="65"/>
      <c r="C11" s="301" t="s">
        <v>86</v>
      </c>
      <c r="D11" s="302"/>
      <c r="E11" s="302"/>
      <c r="F11" s="303"/>
      <c r="G11" s="315">
        <v>4</v>
      </c>
      <c r="H11" s="63"/>
      <c r="I11" s="63"/>
      <c r="J11" s="66"/>
      <c r="K11" s="62"/>
    </row>
    <row r="12" spans="1:11" ht="38.25" customHeight="1" thickBot="1" x14ac:dyDescent="0.3">
      <c r="A12" s="63"/>
      <c r="B12" s="65"/>
      <c r="C12" s="307"/>
      <c r="D12" s="308"/>
      <c r="E12" s="308"/>
      <c r="F12" s="309"/>
      <c r="G12" s="316"/>
      <c r="H12" s="63"/>
      <c r="I12" s="63"/>
      <c r="J12" s="66"/>
      <c r="K12" s="62"/>
    </row>
    <row r="13" spans="1:11" ht="66.75" customHeight="1" x14ac:dyDescent="0.25">
      <c r="A13" s="63"/>
      <c r="B13" s="65"/>
      <c r="C13" s="301" t="s">
        <v>87</v>
      </c>
      <c r="D13" s="302"/>
      <c r="E13" s="302"/>
      <c r="F13" s="303"/>
      <c r="G13" s="315">
        <v>3</v>
      </c>
      <c r="H13" s="63"/>
      <c r="I13" s="63"/>
      <c r="J13" s="66"/>
      <c r="K13" s="62"/>
    </row>
    <row r="14" spans="1:11" ht="14.1" customHeight="1" thickBot="1" x14ac:dyDescent="0.3">
      <c r="A14" s="63"/>
      <c r="B14" s="65"/>
      <c r="C14" s="307"/>
      <c r="D14" s="308"/>
      <c r="E14" s="308"/>
      <c r="F14" s="309"/>
      <c r="G14" s="316"/>
      <c r="H14" s="63"/>
      <c r="I14" s="63"/>
      <c r="J14" s="66"/>
      <c r="K14" s="62"/>
    </row>
    <row r="15" spans="1:11" ht="51.75" customHeight="1" thickBot="1" x14ac:dyDescent="0.3">
      <c r="A15" s="63"/>
      <c r="B15" s="65"/>
      <c r="C15" s="310" t="s">
        <v>88</v>
      </c>
      <c r="D15" s="311"/>
      <c r="E15" s="311"/>
      <c r="F15" s="312"/>
      <c r="G15" s="67">
        <v>2</v>
      </c>
      <c r="H15" s="63"/>
      <c r="I15" s="63"/>
      <c r="J15" s="66"/>
      <c r="K15" s="62"/>
    </row>
    <row r="16" spans="1:11" ht="61.5" customHeight="1" thickBot="1" x14ac:dyDescent="0.3">
      <c r="A16" s="63"/>
      <c r="B16" s="68"/>
      <c r="C16" s="310" t="s">
        <v>89</v>
      </c>
      <c r="D16" s="311"/>
      <c r="E16" s="311"/>
      <c r="F16" s="312"/>
      <c r="G16" s="67">
        <v>1</v>
      </c>
      <c r="H16" s="101"/>
      <c r="I16" s="101"/>
      <c r="J16" s="102"/>
      <c r="K16" s="62"/>
    </row>
    <row r="17" spans="1:11" ht="63.95" customHeight="1" x14ac:dyDescent="0.25">
      <c r="A17" s="63"/>
      <c r="B17" s="329" t="s">
        <v>90</v>
      </c>
      <c r="C17" s="330"/>
      <c r="D17" s="330"/>
      <c r="E17" s="330"/>
      <c r="F17" s="330"/>
      <c r="G17" s="330"/>
      <c r="H17" s="330"/>
      <c r="I17" s="330"/>
      <c r="J17" s="331"/>
      <c r="K17" s="62"/>
    </row>
    <row r="18" spans="1:11" ht="48.75" customHeight="1" x14ac:dyDescent="0.25">
      <c r="A18" s="63"/>
      <c r="B18" s="69" t="s">
        <v>91</v>
      </c>
      <c r="C18" s="320" t="s">
        <v>92</v>
      </c>
      <c r="D18" s="321"/>
      <c r="E18" s="321"/>
      <c r="F18" s="321"/>
      <c r="G18" s="321"/>
      <c r="H18" s="321"/>
      <c r="I18" s="321"/>
      <c r="J18" s="322"/>
      <c r="K18" s="62"/>
    </row>
    <row r="19" spans="1:11" ht="20.100000000000001" customHeight="1" x14ac:dyDescent="0.25">
      <c r="A19" s="63"/>
      <c r="B19" s="70"/>
      <c r="C19" s="323"/>
      <c r="D19" s="324"/>
      <c r="E19" s="324"/>
      <c r="F19" s="324"/>
      <c r="G19" s="324"/>
      <c r="H19" s="324"/>
      <c r="I19" s="324"/>
      <c r="J19" s="325"/>
      <c r="K19" s="62"/>
    </row>
    <row r="20" spans="1:11" ht="15" customHeight="1" x14ac:dyDescent="0.25">
      <c r="A20" s="63"/>
      <c r="B20" s="332" t="s">
        <v>93</v>
      </c>
      <c r="C20" s="320" t="s">
        <v>94</v>
      </c>
      <c r="D20" s="321"/>
      <c r="E20" s="321"/>
      <c r="F20" s="321"/>
      <c r="G20" s="321"/>
      <c r="H20" s="321"/>
      <c r="I20" s="321"/>
      <c r="J20" s="322"/>
      <c r="K20" s="62"/>
    </row>
    <row r="21" spans="1:11" ht="59.25" customHeight="1" x14ac:dyDescent="0.25">
      <c r="A21" s="63"/>
      <c r="B21" s="333"/>
      <c r="C21" s="323"/>
      <c r="D21" s="324"/>
      <c r="E21" s="324"/>
      <c r="F21" s="324"/>
      <c r="G21" s="324"/>
      <c r="H21" s="324"/>
      <c r="I21" s="324"/>
      <c r="J21" s="325"/>
      <c r="K21" s="62"/>
    </row>
    <row r="22" spans="1:11" ht="75" customHeight="1" x14ac:dyDescent="0.25">
      <c r="A22" s="63"/>
      <c r="B22" s="104" t="s">
        <v>95</v>
      </c>
      <c r="C22" s="317" t="s">
        <v>96</v>
      </c>
      <c r="D22" s="318"/>
      <c r="E22" s="318"/>
      <c r="F22" s="318"/>
      <c r="G22" s="318"/>
      <c r="H22" s="318"/>
      <c r="I22" s="318"/>
      <c r="J22" s="319"/>
      <c r="K22" s="62"/>
    </row>
    <row r="23" spans="1:11" ht="78" customHeight="1" x14ac:dyDescent="0.25">
      <c r="A23" s="63"/>
      <c r="B23" s="71" t="s">
        <v>97</v>
      </c>
      <c r="C23" s="320" t="s">
        <v>98</v>
      </c>
      <c r="D23" s="321"/>
      <c r="E23" s="321"/>
      <c r="F23" s="321"/>
      <c r="G23" s="321"/>
      <c r="H23" s="321"/>
      <c r="I23" s="321"/>
      <c r="J23" s="322"/>
      <c r="K23" s="62"/>
    </row>
    <row r="24" spans="1:11" ht="9" customHeight="1" x14ac:dyDescent="0.25">
      <c r="A24" s="63"/>
      <c r="B24" s="72"/>
      <c r="C24" s="323"/>
      <c r="D24" s="324"/>
      <c r="E24" s="324"/>
      <c r="F24" s="324"/>
      <c r="G24" s="324"/>
      <c r="H24" s="324"/>
      <c r="I24" s="324"/>
      <c r="J24" s="325"/>
      <c r="K24" s="62"/>
    </row>
    <row r="25" spans="1:11" ht="65.25" customHeight="1" x14ac:dyDescent="0.25">
      <c r="A25" s="63"/>
      <c r="B25" s="71" t="s">
        <v>99</v>
      </c>
      <c r="C25" s="320" t="s">
        <v>100</v>
      </c>
      <c r="D25" s="321"/>
      <c r="E25" s="321"/>
      <c r="F25" s="321"/>
      <c r="G25" s="321"/>
      <c r="H25" s="321"/>
      <c r="I25" s="321"/>
      <c r="J25" s="322"/>
      <c r="K25" s="62"/>
    </row>
    <row r="26" spans="1:11" ht="21.95" customHeight="1" thickBot="1" x14ac:dyDescent="0.3">
      <c r="A26" s="63"/>
      <c r="B26" s="73"/>
      <c r="C26" s="326"/>
      <c r="D26" s="327"/>
      <c r="E26" s="327"/>
      <c r="F26" s="327"/>
      <c r="G26" s="327"/>
      <c r="H26" s="327"/>
      <c r="I26" s="327"/>
      <c r="J26" s="328"/>
      <c r="K26" s="62"/>
    </row>
    <row r="27" spans="1:11" ht="57" customHeight="1" x14ac:dyDescent="0.25">
      <c r="A27" s="63"/>
      <c r="B27" s="74"/>
      <c r="C27" s="74"/>
      <c r="D27" s="74"/>
      <c r="E27" s="74"/>
      <c r="F27" s="74"/>
      <c r="G27" s="74"/>
      <c r="H27" s="74"/>
      <c r="I27" s="74"/>
      <c r="J27" s="74"/>
      <c r="K27" s="62"/>
    </row>
    <row r="28" spans="1:11" ht="24.75" customHeight="1" x14ac:dyDescent="0.25">
      <c r="A28" s="63"/>
      <c r="B28" s="74"/>
      <c r="C28" s="74"/>
      <c r="D28" s="74"/>
      <c r="E28" s="74"/>
      <c r="F28" s="74"/>
      <c r="G28" s="74"/>
      <c r="H28" s="74"/>
      <c r="I28" s="74"/>
      <c r="J28" s="74"/>
      <c r="K28" s="62"/>
    </row>
    <row r="29" spans="1:11" ht="102" customHeight="1" x14ac:dyDescent="0.25">
      <c r="A29" s="63"/>
      <c r="B29" s="74"/>
      <c r="C29" s="74"/>
      <c r="D29" s="74"/>
      <c r="E29" s="74"/>
      <c r="F29" s="74"/>
      <c r="G29" s="74"/>
      <c r="H29" s="74"/>
      <c r="I29" s="74"/>
      <c r="J29" s="74"/>
      <c r="K29" s="62"/>
    </row>
    <row r="30" spans="1:11" ht="63" customHeight="1" x14ac:dyDescent="0.25">
      <c r="A30" s="74"/>
      <c r="B30" s="74"/>
      <c r="C30" s="74"/>
      <c r="D30" s="74"/>
      <c r="E30" s="74"/>
      <c r="F30" s="74"/>
      <c r="G30" s="74"/>
      <c r="H30" s="74"/>
      <c r="I30" s="74"/>
      <c r="J30" s="74"/>
      <c r="K30" s="62"/>
    </row>
    <row r="31" spans="1:11" ht="15.75" customHeight="1" x14ac:dyDescent="0.25">
      <c r="A31" s="74"/>
      <c r="B31" s="74"/>
      <c r="C31" s="74"/>
      <c r="D31" s="74"/>
      <c r="E31" s="74"/>
      <c r="F31" s="74"/>
      <c r="G31" s="74"/>
      <c r="H31" s="74"/>
      <c r="I31" s="74"/>
      <c r="J31" s="74"/>
      <c r="K31" s="62"/>
    </row>
    <row r="32" spans="1:11" ht="30" customHeight="1" x14ac:dyDescent="0.25">
      <c r="A32" s="74"/>
      <c r="B32" s="74"/>
      <c r="C32" s="74"/>
      <c r="D32" s="74"/>
      <c r="E32" s="74"/>
      <c r="F32" s="74"/>
      <c r="G32" s="74"/>
      <c r="H32" s="74"/>
      <c r="I32" s="74"/>
      <c r="J32" s="74"/>
      <c r="K32" s="62"/>
    </row>
    <row r="33" spans="1:11" ht="42.75" customHeight="1" x14ac:dyDescent="0.25">
      <c r="A33" s="74"/>
      <c r="B33" s="74"/>
      <c r="C33" s="74"/>
      <c r="D33" s="74"/>
      <c r="E33" s="74"/>
      <c r="F33" s="74"/>
      <c r="G33" s="74"/>
      <c r="H33" s="74"/>
      <c r="I33" s="74"/>
      <c r="J33" s="74"/>
      <c r="K33" s="62"/>
    </row>
    <row r="34" spans="1:11" ht="59.25" customHeight="1" x14ac:dyDescent="0.25">
      <c r="A34" s="74"/>
      <c r="B34" s="74"/>
      <c r="C34" s="74"/>
      <c r="D34" s="74"/>
      <c r="E34" s="74"/>
      <c r="F34" s="74"/>
      <c r="G34" s="74"/>
      <c r="H34" s="74"/>
      <c r="I34" s="74"/>
      <c r="J34" s="74"/>
      <c r="K34" s="62"/>
    </row>
    <row r="35" spans="1:11" ht="15" customHeight="1" x14ac:dyDescent="0.25">
      <c r="A35" s="74"/>
      <c r="B35" s="74"/>
      <c r="C35" s="74"/>
      <c r="D35" s="74"/>
      <c r="E35" s="74"/>
      <c r="F35" s="74"/>
      <c r="G35" s="74"/>
      <c r="H35" s="74"/>
      <c r="I35" s="74"/>
      <c r="J35" s="74"/>
      <c r="K35" s="62"/>
    </row>
    <row r="36" spans="1:11" ht="15" customHeight="1" x14ac:dyDescent="0.25">
      <c r="A36" s="74"/>
      <c r="B36" s="74"/>
      <c r="C36" s="74"/>
      <c r="D36" s="74"/>
      <c r="E36" s="74"/>
      <c r="F36" s="74"/>
      <c r="G36" s="74"/>
      <c r="H36" s="74"/>
      <c r="I36" s="74"/>
      <c r="J36" s="74"/>
      <c r="K36" s="62"/>
    </row>
    <row r="37" spans="1:11" ht="15" customHeight="1" x14ac:dyDescent="0.25">
      <c r="A37" s="74"/>
      <c r="B37" s="74"/>
      <c r="C37" s="74"/>
      <c r="D37" s="74"/>
      <c r="E37" s="74"/>
      <c r="F37" s="74"/>
      <c r="G37" s="74"/>
      <c r="H37" s="74"/>
      <c r="I37" s="74"/>
      <c r="J37" s="74"/>
      <c r="K37" s="62"/>
    </row>
    <row r="38" spans="1:11" ht="50.25" customHeight="1" x14ac:dyDescent="0.25">
      <c r="A38" s="74"/>
      <c r="B38" s="74"/>
      <c r="C38" s="74"/>
      <c r="D38" s="74"/>
      <c r="E38" s="74"/>
      <c r="F38" s="74"/>
      <c r="G38" s="74"/>
      <c r="H38" s="74"/>
      <c r="I38" s="74"/>
      <c r="J38" s="74"/>
      <c r="K38" s="62"/>
    </row>
    <row r="39" spans="1:11" ht="41.25" customHeight="1" x14ac:dyDescent="0.25">
      <c r="A39" s="74"/>
      <c r="B39" s="62"/>
      <c r="C39" s="62"/>
      <c r="D39" s="62"/>
      <c r="E39" s="62"/>
      <c r="F39" s="62"/>
      <c r="G39" s="62"/>
      <c r="H39" s="62"/>
      <c r="I39" s="62"/>
      <c r="K39" s="62"/>
    </row>
    <row r="40" spans="1:11" ht="51.75" customHeight="1" x14ac:dyDescent="0.25">
      <c r="A40" s="74"/>
      <c r="B40" s="62"/>
      <c r="C40" s="62"/>
      <c r="D40" s="62"/>
      <c r="E40" s="62"/>
      <c r="F40" s="62"/>
      <c r="G40" s="62"/>
      <c r="H40" s="62"/>
      <c r="I40" s="62"/>
      <c r="J40" s="62"/>
      <c r="K40" s="62"/>
    </row>
    <row r="41" spans="1:11" ht="15" customHeight="1" x14ac:dyDescent="0.25">
      <c r="A41" s="74"/>
      <c r="B41" s="62"/>
      <c r="C41" s="62"/>
      <c r="D41" s="62"/>
      <c r="E41" s="62"/>
      <c r="F41" s="62"/>
      <c r="G41" s="62"/>
      <c r="H41" s="62"/>
      <c r="I41" s="62"/>
      <c r="J41" s="62"/>
      <c r="K41" s="62"/>
    </row>
    <row r="42" spans="1:11" ht="39" customHeight="1" x14ac:dyDescent="0.25">
      <c r="A42" s="62"/>
      <c r="B42" s="62"/>
      <c r="C42" s="62"/>
      <c r="D42" s="62"/>
      <c r="E42" s="62"/>
      <c r="F42" s="62"/>
      <c r="G42" s="62"/>
      <c r="H42" s="62"/>
      <c r="I42" s="62"/>
      <c r="J42" s="62"/>
      <c r="K42" s="62"/>
    </row>
    <row r="43" spans="1:11" ht="27" customHeight="1" x14ac:dyDescent="0.25">
      <c r="A43" s="62"/>
      <c r="B43" s="62"/>
      <c r="C43" s="62"/>
      <c r="D43" s="62"/>
      <c r="E43" s="62"/>
      <c r="F43" s="62"/>
      <c r="G43" s="62"/>
      <c r="H43" s="62"/>
      <c r="I43" s="62"/>
      <c r="J43" s="62"/>
      <c r="K43" s="62"/>
    </row>
    <row r="44" spans="1:11" ht="24.75" customHeight="1" x14ac:dyDescent="0.25">
      <c r="A44" s="62"/>
      <c r="B44" s="62"/>
      <c r="C44" s="62"/>
      <c r="D44" s="62"/>
      <c r="E44" s="62"/>
      <c r="F44" s="62"/>
      <c r="G44" s="62"/>
      <c r="H44" s="62"/>
      <c r="I44" s="62"/>
      <c r="J44" s="62"/>
      <c r="K44" s="62"/>
    </row>
    <row r="45" spans="1:11" ht="36.75" customHeight="1" x14ac:dyDescent="0.25">
      <c r="A45" s="62"/>
      <c r="B45" s="62"/>
      <c r="C45" s="62"/>
      <c r="D45" s="62"/>
      <c r="E45" s="62"/>
      <c r="F45" s="62"/>
      <c r="G45" s="62"/>
      <c r="H45" s="62"/>
      <c r="I45" s="62"/>
      <c r="J45" s="62"/>
      <c r="K45" s="62"/>
    </row>
    <row r="46" spans="1:11" ht="15" customHeight="1" x14ac:dyDescent="0.25">
      <c r="A46" s="62"/>
      <c r="K46" s="62"/>
    </row>
    <row r="47" spans="1:11" ht="15" customHeight="1" x14ac:dyDescent="0.25">
      <c r="A47" s="62"/>
      <c r="K47" s="62"/>
    </row>
    <row r="48" spans="1:11" ht="15" customHeight="1" x14ac:dyDescent="0.25">
      <c r="A48" s="62"/>
      <c r="K48" s="62"/>
    </row>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sheetData>
  <mergeCells count="18">
    <mergeCell ref="B3:J3"/>
    <mergeCell ref="B4:J4"/>
    <mergeCell ref="B6:J8"/>
    <mergeCell ref="C10:F10"/>
    <mergeCell ref="C9:F9"/>
    <mergeCell ref="G13:G14"/>
    <mergeCell ref="G11:G12"/>
    <mergeCell ref="C22:J22"/>
    <mergeCell ref="C23:J24"/>
    <mergeCell ref="C25:J26"/>
    <mergeCell ref="C18:J19"/>
    <mergeCell ref="C20:J21"/>
    <mergeCell ref="C11:F12"/>
    <mergeCell ref="C13:F14"/>
    <mergeCell ref="C15:F15"/>
    <mergeCell ref="C16:F16"/>
    <mergeCell ref="B17:J17"/>
    <mergeCell ref="B20:B21"/>
  </mergeCells>
  <pageMargins left="0.7" right="0.7" top="0.75" bottom="0.75" header="0.3" footer="0.3"/>
  <pageSetup scale="59" orientation="portrait" r:id="rId1"/>
  <colBreaks count="1" manualBreakCount="1">
    <brk id="10" max="44"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38"/>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8" x14ac:dyDescent="0.25">
      <c r="B2" s="284" t="s">
        <v>101</v>
      </c>
      <c r="C2" s="284"/>
      <c r="D2" s="284"/>
      <c r="E2" s="284"/>
      <c r="F2" s="365"/>
      <c r="G2" s="365"/>
      <c r="H2" s="365"/>
      <c r="I2" s="365"/>
      <c r="J2" s="365"/>
      <c r="K2" s="365"/>
      <c r="L2" s="365"/>
      <c r="M2" s="365"/>
      <c r="N2" s="365"/>
      <c r="O2" s="365"/>
      <c r="P2" s="365"/>
      <c r="Q2" s="365"/>
      <c r="R2" s="365"/>
    </row>
    <row r="3" spans="1:18" x14ac:dyDescent="0.25">
      <c r="B3" s="294" t="s">
        <v>1</v>
      </c>
      <c r="C3" s="294"/>
      <c r="D3" s="294"/>
      <c r="E3" s="294"/>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102</v>
      </c>
      <c r="D8" s="6">
        <v>41715</v>
      </c>
      <c r="F8" s="7"/>
    </row>
    <row r="9" spans="1:18" x14ac:dyDescent="0.25">
      <c r="C9" s="288" t="s">
        <v>103</v>
      </c>
      <c r="D9" s="5" t="s">
        <v>104</v>
      </c>
      <c r="G9" s="7"/>
    </row>
    <row r="10" spans="1:18" x14ac:dyDescent="0.25">
      <c r="C10" s="288"/>
      <c r="D10" s="5" t="s">
        <v>13</v>
      </c>
    </row>
    <row r="11" spans="1:18" x14ac:dyDescent="0.25">
      <c r="C11" s="2" t="s">
        <v>105</v>
      </c>
      <c r="D11" s="5" t="s">
        <v>104</v>
      </c>
    </row>
    <row r="12" spans="1:18" x14ac:dyDescent="0.25">
      <c r="C12" s="2"/>
      <c r="D12" s="5" t="s">
        <v>106</v>
      </c>
    </row>
    <row r="13" spans="1:18" x14ac:dyDescent="0.25">
      <c r="D13" s="26"/>
    </row>
    <row r="14" spans="1:18" ht="15.75" thickBot="1" x14ac:dyDescent="0.3"/>
    <row r="15" spans="1:18" ht="15.75" thickBot="1" x14ac:dyDescent="0.3">
      <c r="A15" s="366" t="s">
        <v>14</v>
      </c>
      <c r="B15" s="367"/>
      <c r="C15" s="367"/>
      <c r="D15" s="367"/>
      <c r="E15" s="367"/>
      <c r="F15" s="367"/>
      <c r="G15" s="367"/>
      <c r="H15" s="368" t="s">
        <v>107</v>
      </c>
      <c r="I15" s="352"/>
      <c r="J15" s="352"/>
      <c r="K15" s="352"/>
      <c r="L15" s="352"/>
      <c r="M15" s="352"/>
      <c r="N15" s="352"/>
      <c r="O15" s="352"/>
      <c r="P15" s="352"/>
      <c r="Q15" s="352"/>
      <c r="R15" s="353"/>
    </row>
    <row r="16" spans="1:18" ht="28.5" customHeight="1" x14ac:dyDescent="0.25">
      <c r="A16" s="90" t="s">
        <v>17</v>
      </c>
      <c r="B16" s="90" t="s">
        <v>18</v>
      </c>
      <c r="C16" s="94" t="s">
        <v>19</v>
      </c>
      <c r="D16" s="90" t="s">
        <v>20</v>
      </c>
      <c r="E16" s="90" t="s">
        <v>108</v>
      </c>
      <c r="F16" s="90" t="s">
        <v>22</v>
      </c>
      <c r="G16" s="32" t="s">
        <v>23</v>
      </c>
      <c r="H16" s="369" t="s">
        <v>109</v>
      </c>
      <c r="I16" s="370"/>
      <c r="J16" s="370"/>
      <c r="K16" s="371"/>
      <c r="L16" s="90" t="s">
        <v>110</v>
      </c>
      <c r="M16" s="372" t="s">
        <v>111</v>
      </c>
      <c r="N16" s="282" t="s">
        <v>112</v>
      </c>
      <c r="O16" s="369" t="s">
        <v>113</v>
      </c>
      <c r="P16" s="371"/>
      <c r="Q16" s="369" t="s">
        <v>16</v>
      </c>
      <c r="R16" s="371"/>
    </row>
    <row r="17" spans="1:18" ht="30" customHeight="1" x14ac:dyDescent="0.25">
      <c r="A17" s="292" t="s">
        <v>26</v>
      </c>
      <c r="B17" s="293">
        <v>0.3</v>
      </c>
      <c r="C17" s="271" t="s">
        <v>27</v>
      </c>
      <c r="D17" s="9" t="s">
        <v>28</v>
      </c>
      <c r="E17" s="271">
        <v>4</v>
      </c>
      <c r="F17" s="271" t="s">
        <v>29</v>
      </c>
      <c r="G17" s="285" t="s">
        <v>30</v>
      </c>
      <c r="H17" s="88" t="s">
        <v>114</v>
      </c>
      <c r="I17" s="88" t="s">
        <v>115</v>
      </c>
      <c r="J17" s="88" t="s">
        <v>116</v>
      </c>
      <c r="K17" s="88" t="s">
        <v>117</v>
      </c>
      <c r="L17" s="8" t="s">
        <v>118</v>
      </c>
      <c r="M17" s="373"/>
      <c r="N17" s="283"/>
      <c r="O17" s="19" t="s">
        <v>119</v>
      </c>
      <c r="P17" s="19" t="s">
        <v>120</v>
      </c>
      <c r="Q17" s="19" t="s">
        <v>24</v>
      </c>
      <c r="R17" s="19" t="s">
        <v>25</v>
      </c>
    </row>
    <row r="18" spans="1:18" ht="45" customHeight="1" x14ac:dyDescent="0.25">
      <c r="A18" s="292"/>
      <c r="B18" s="292"/>
      <c r="C18" s="272"/>
      <c r="D18" s="10" t="s">
        <v>31</v>
      </c>
      <c r="E18" s="272"/>
      <c r="F18" s="272"/>
      <c r="G18" s="285"/>
      <c r="H18" s="354">
        <v>0.25</v>
      </c>
      <c r="I18" s="354">
        <f>1/E17</f>
        <v>0.25</v>
      </c>
      <c r="J18" s="354"/>
      <c r="K18" s="354"/>
      <c r="L18" s="360">
        <f>SUM(H18:K18)</f>
        <v>0.5</v>
      </c>
      <c r="M18" s="360">
        <f>2*B17/E17</f>
        <v>0.15</v>
      </c>
      <c r="N18" s="357" t="s">
        <v>121</v>
      </c>
      <c r="O18" s="357" t="s">
        <v>122</v>
      </c>
      <c r="P18" s="271" t="s">
        <v>123</v>
      </c>
      <c r="Q18" s="357" t="s">
        <v>124</v>
      </c>
      <c r="R18" s="271"/>
    </row>
    <row r="19" spans="1:18" ht="35.25" customHeight="1" x14ac:dyDescent="0.25">
      <c r="A19" s="292"/>
      <c r="B19" s="292"/>
      <c r="C19" s="272"/>
      <c r="D19" s="10" t="s">
        <v>32</v>
      </c>
      <c r="E19" s="272"/>
      <c r="F19" s="272"/>
      <c r="G19" s="285"/>
      <c r="H19" s="363"/>
      <c r="I19" s="355"/>
      <c r="J19" s="355"/>
      <c r="K19" s="355"/>
      <c r="L19" s="361"/>
      <c r="M19" s="361"/>
      <c r="N19" s="358"/>
      <c r="O19" s="358"/>
      <c r="P19" s="272"/>
      <c r="Q19" s="358"/>
      <c r="R19" s="272"/>
    </row>
    <row r="20" spans="1:18" ht="39.75" customHeight="1" x14ac:dyDescent="0.25">
      <c r="A20" s="292"/>
      <c r="B20" s="292"/>
      <c r="C20" s="273"/>
      <c r="D20" s="10" t="s">
        <v>33</v>
      </c>
      <c r="E20" s="273"/>
      <c r="F20" s="273"/>
      <c r="G20" s="285"/>
      <c r="H20" s="364"/>
      <c r="I20" s="356"/>
      <c r="J20" s="356"/>
      <c r="K20" s="356"/>
      <c r="L20" s="362"/>
      <c r="M20" s="362"/>
      <c r="N20" s="359"/>
      <c r="O20" s="359"/>
      <c r="P20" s="273"/>
      <c r="Q20" s="359"/>
      <c r="R20" s="273"/>
    </row>
    <row r="21" spans="1:18" ht="56.25" customHeight="1" x14ac:dyDescent="0.25">
      <c r="A21" s="281" t="s">
        <v>34</v>
      </c>
      <c r="B21" s="278">
        <v>0.4</v>
      </c>
      <c r="C21" s="271" t="s">
        <v>35</v>
      </c>
      <c r="D21" s="10" t="s">
        <v>125</v>
      </c>
      <c r="E21" s="271">
        <v>20</v>
      </c>
      <c r="F21" s="271" t="s">
        <v>37</v>
      </c>
      <c r="G21" s="271" t="s">
        <v>126</v>
      </c>
      <c r="H21" s="354">
        <v>0.08</v>
      </c>
      <c r="I21" s="354">
        <f>7/E21</f>
        <v>0.35</v>
      </c>
      <c r="J21" s="345"/>
      <c r="K21" s="271"/>
      <c r="L21" s="345">
        <f>+H21+I21+J21+K21</f>
        <v>0.43</v>
      </c>
      <c r="M21" s="345">
        <f>9*B21/E21</f>
        <v>0.18</v>
      </c>
      <c r="N21" s="271"/>
      <c r="O21" s="271"/>
      <c r="P21" s="271"/>
      <c r="Q21" s="271"/>
      <c r="R21" s="275"/>
    </row>
    <row r="22" spans="1:18" ht="47.25" customHeight="1" x14ac:dyDescent="0.25">
      <c r="A22" s="282"/>
      <c r="B22" s="279"/>
      <c r="C22" s="272"/>
      <c r="D22" s="10" t="s">
        <v>39</v>
      </c>
      <c r="E22" s="272"/>
      <c r="F22" s="272"/>
      <c r="G22" s="272"/>
      <c r="H22" s="355"/>
      <c r="I22" s="355"/>
      <c r="J22" s="272"/>
      <c r="K22" s="272"/>
      <c r="L22" s="346"/>
      <c r="M22" s="346"/>
      <c r="N22" s="272"/>
      <c r="O22" s="272"/>
      <c r="P22" s="272"/>
      <c r="Q22" s="272"/>
      <c r="R22" s="276"/>
    </row>
    <row r="23" spans="1:18" ht="57" customHeight="1" x14ac:dyDescent="0.25">
      <c r="A23" s="283"/>
      <c r="B23" s="280"/>
      <c r="C23" s="273"/>
      <c r="D23" s="10" t="s">
        <v>41</v>
      </c>
      <c r="E23" s="272"/>
      <c r="F23" s="273"/>
      <c r="G23" s="273"/>
      <c r="H23" s="356"/>
      <c r="I23" s="356"/>
      <c r="J23" s="273"/>
      <c r="K23" s="273"/>
      <c r="L23" s="347"/>
      <c r="M23" s="347"/>
      <c r="N23" s="273"/>
      <c r="O23" s="273"/>
      <c r="P23" s="273"/>
      <c r="Q23" s="273"/>
      <c r="R23" s="277"/>
    </row>
    <row r="24" spans="1:18" ht="55.5" customHeight="1" x14ac:dyDescent="0.25">
      <c r="A24" s="281" t="s">
        <v>43</v>
      </c>
      <c r="B24" s="278">
        <v>0.3</v>
      </c>
      <c r="C24" s="271" t="s">
        <v>44</v>
      </c>
      <c r="D24" s="10" t="s">
        <v>45</v>
      </c>
      <c r="E24" s="271">
        <v>15</v>
      </c>
      <c r="F24" s="271" t="s">
        <v>29</v>
      </c>
      <c r="G24" s="271" t="s">
        <v>42</v>
      </c>
      <c r="H24" s="354">
        <v>0.1</v>
      </c>
      <c r="I24" s="354">
        <f>5/E24</f>
        <v>0.33333333333333331</v>
      </c>
      <c r="J24" s="271"/>
      <c r="K24" s="271"/>
      <c r="L24" s="345">
        <f>+H24+I24+J24+K24</f>
        <v>0.43333333333333335</v>
      </c>
      <c r="M24" s="345">
        <f>8*B24/E24</f>
        <v>0.16</v>
      </c>
      <c r="N24" s="271"/>
      <c r="O24" s="271"/>
      <c r="P24" s="271"/>
      <c r="Q24" s="271"/>
      <c r="R24" s="271"/>
    </row>
    <row r="25" spans="1:18" ht="39.75" customHeight="1" x14ac:dyDescent="0.25">
      <c r="A25" s="282"/>
      <c r="B25" s="279"/>
      <c r="C25" s="272"/>
      <c r="D25" s="10" t="s">
        <v>46</v>
      </c>
      <c r="E25" s="272"/>
      <c r="F25" s="272"/>
      <c r="G25" s="272"/>
      <c r="H25" s="355"/>
      <c r="I25" s="355"/>
      <c r="J25" s="272"/>
      <c r="K25" s="272"/>
      <c r="L25" s="346"/>
      <c r="M25" s="346"/>
      <c r="N25" s="272"/>
      <c r="O25" s="272"/>
      <c r="P25" s="272"/>
      <c r="Q25" s="272"/>
      <c r="R25" s="272"/>
    </row>
    <row r="26" spans="1:18" ht="39" customHeight="1" x14ac:dyDescent="0.25">
      <c r="A26" s="283"/>
      <c r="B26" s="280"/>
      <c r="C26" s="273"/>
      <c r="D26" s="10" t="s">
        <v>47</v>
      </c>
      <c r="E26" s="273"/>
      <c r="F26" s="273"/>
      <c r="G26" s="273"/>
      <c r="H26" s="356"/>
      <c r="I26" s="356"/>
      <c r="J26" s="273"/>
      <c r="K26" s="273"/>
      <c r="L26" s="347"/>
      <c r="M26" s="347"/>
      <c r="N26" s="273"/>
      <c r="O26" s="273"/>
      <c r="P26" s="273"/>
      <c r="Q26" s="273"/>
      <c r="R26" s="273"/>
    </row>
    <row r="27" spans="1:18" ht="33.75" customHeight="1" x14ac:dyDescent="0.25">
      <c r="A27" s="19" t="s">
        <v>48</v>
      </c>
      <c r="B27" s="89">
        <f>SUM(B17:B26)</f>
        <v>1</v>
      </c>
      <c r="C27" s="89"/>
      <c r="D27" s="5"/>
      <c r="E27" s="5"/>
      <c r="F27" s="5"/>
      <c r="G27" s="10"/>
      <c r="H27" s="89">
        <f>SUM(H18:H26)</f>
        <v>0.43000000000000005</v>
      </c>
      <c r="I27" s="89">
        <f>SUM(I18:I26)</f>
        <v>0.93333333333333335</v>
      </c>
      <c r="J27" s="5"/>
      <c r="K27" s="5"/>
      <c r="L27" s="20">
        <f>SUM(L18:L26)/3</f>
        <v>0.45444444444444443</v>
      </c>
      <c r="M27" s="20">
        <f>SUM(M18:M26)</f>
        <v>0.49</v>
      </c>
      <c r="N27" s="5"/>
      <c r="O27" s="5"/>
      <c r="P27" s="5"/>
      <c r="Q27" s="5"/>
      <c r="R27" s="5"/>
    </row>
    <row r="28" spans="1:18" ht="29.25" customHeight="1" thickBot="1" x14ac:dyDescent="0.3">
      <c r="A28" s="12"/>
    </row>
    <row r="29" spans="1:18" ht="20.25" customHeight="1" x14ac:dyDescent="0.25">
      <c r="A29" s="12"/>
      <c r="D29" s="267"/>
      <c r="E29" s="268"/>
      <c r="F29" s="348"/>
      <c r="G29" s="349"/>
      <c r="H29" s="350"/>
      <c r="I29" s="21"/>
      <c r="J29" s="21"/>
      <c r="K29" s="21"/>
      <c r="L29" s="21"/>
      <c r="M29" s="21"/>
      <c r="N29" s="21"/>
      <c r="O29" s="21"/>
      <c r="P29" s="21"/>
      <c r="Q29" s="21"/>
      <c r="R29" s="21"/>
    </row>
    <row r="30" spans="1:18" ht="15.75" thickBot="1" x14ac:dyDescent="0.3">
      <c r="A30" s="12"/>
      <c r="D30" s="265" t="s">
        <v>49</v>
      </c>
      <c r="E30" s="266"/>
      <c r="F30" s="92"/>
      <c r="G30" s="266" t="s">
        <v>50</v>
      </c>
      <c r="H30" s="269"/>
      <c r="I30" s="22"/>
      <c r="J30" s="22"/>
      <c r="K30" s="22"/>
      <c r="L30" s="22"/>
      <c r="M30" s="22"/>
      <c r="N30" s="22"/>
      <c r="O30" s="22"/>
      <c r="P30" s="22"/>
      <c r="Q30" s="22"/>
      <c r="R30" s="22"/>
    </row>
    <row r="31" spans="1:18" ht="15.75" thickBot="1" x14ac:dyDescent="0.3">
      <c r="A31" s="12"/>
    </row>
    <row r="32" spans="1:18" ht="15.75" thickBot="1" x14ac:dyDescent="0.3">
      <c r="A32" s="12"/>
      <c r="B32" s="351" t="s">
        <v>127</v>
      </c>
      <c r="C32" s="352"/>
      <c r="D32" s="352"/>
      <c r="E32" s="352"/>
      <c r="F32" s="352"/>
      <c r="G32" s="352"/>
      <c r="H32" s="353"/>
      <c r="I32" s="31"/>
      <c r="J32" s="31"/>
      <c r="K32" s="31"/>
      <c r="L32" s="31"/>
      <c r="M32" s="31"/>
      <c r="N32" s="31"/>
      <c r="O32" s="31"/>
      <c r="P32" s="31"/>
      <c r="Q32" s="31"/>
      <c r="R32" s="31"/>
    </row>
    <row r="33" spans="1:18" ht="42.75" x14ac:dyDescent="0.25">
      <c r="A33" s="12"/>
      <c r="B33" s="13" t="s">
        <v>128</v>
      </c>
      <c r="C33" s="27" t="s">
        <v>129</v>
      </c>
      <c r="D33" s="14" t="s">
        <v>130</v>
      </c>
      <c r="E33" s="14" t="s">
        <v>131</v>
      </c>
      <c r="F33" s="14" t="s">
        <v>132</v>
      </c>
      <c r="G33" s="94" t="s">
        <v>133</v>
      </c>
      <c r="H33" s="94" t="s">
        <v>134</v>
      </c>
      <c r="I33" s="22"/>
      <c r="J33" s="22"/>
      <c r="K33" s="22"/>
      <c r="L33" s="22"/>
      <c r="M33" s="22"/>
      <c r="N33" s="22"/>
      <c r="O33" s="22"/>
      <c r="P33" s="22"/>
      <c r="Q33" s="22"/>
      <c r="R33" s="22"/>
    </row>
    <row r="34" spans="1:18" ht="105" x14ac:dyDescent="0.25">
      <c r="B34" s="23" t="s">
        <v>135</v>
      </c>
      <c r="C34" s="10" t="s">
        <v>136</v>
      </c>
      <c r="D34" s="10" t="s">
        <v>137</v>
      </c>
      <c r="E34" s="15">
        <v>41807</v>
      </c>
      <c r="F34" s="10" t="s">
        <v>138</v>
      </c>
      <c r="H34" s="16"/>
    </row>
    <row r="35" spans="1:18" ht="42.75" x14ac:dyDescent="0.25">
      <c r="B35" s="24" t="s">
        <v>139</v>
      </c>
      <c r="C35" s="28"/>
      <c r="D35" s="5"/>
      <c r="E35" s="5"/>
      <c r="F35" s="5"/>
      <c r="G35" s="5"/>
      <c r="H35" s="16"/>
    </row>
    <row r="36" spans="1:18" x14ac:dyDescent="0.25">
      <c r="B36" s="25" t="s">
        <v>61</v>
      </c>
      <c r="C36" s="29"/>
      <c r="D36" s="5"/>
      <c r="E36" s="5"/>
      <c r="F36" s="5"/>
      <c r="G36" s="5"/>
      <c r="H36" s="16"/>
    </row>
    <row r="37" spans="1:18" x14ac:dyDescent="0.25">
      <c r="B37" s="25" t="s">
        <v>140</v>
      </c>
      <c r="C37" s="29"/>
      <c r="D37" s="5"/>
      <c r="E37" s="5"/>
      <c r="F37" s="5"/>
      <c r="G37" s="5"/>
      <c r="H37" s="16"/>
    </row>
    <row r="38" spans="1:18" ht="15.75" thickBot="1" x14ac:dyDescent="0.3">
      <c r="B38" s="91" t="s">
        <v>141</v>
      </c>
      <c r="C38" s="30"/>
      <c r="D38" s="17"/>
      <c r="E38" s="17"/>
      <c r="F38" s="17"/>
      <c r="G38" s="17"/>
      <c r="H38" s="18"/>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P24:P26"/>
    <mergeCell ref="Q21:Q23"/>
    <mergeCell ref="Q24:Q26"/>
    <mergeCell ref="R21:R23"/>
    <mergeCell ref="R24:R26"/>
  </mergeCells>
  <conditionalFormatting sqref="L18">
    <cfRule type="cellIs" dxfId="5" priority="1" operator="greaterThan">
      <formula>100</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8"/>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8" x14ac:dyDescent="0.25">
      <c r="B2" s="284" t="s">
        <v>101</v>
      </c>
      <c r="C2" s="284"/>
      <c r="D2" s="284"/>
      <c r="E2" s="284"/>
      <c r="F2" s="365"/>
      <c r="G2" s="365"/>
      <c r="H2" s="365"/>
      <c r="I2" s="365"/>
      <c r="J2" s="365"/>
      <c r="K2" s="365"/>
      <c r="L2" s="365"/>
      <c r="M2" s="365"/>
      <c r="N2" s="365"/>
      <c r="O2" s="365"/>
      <c r="P2" s="365"/>
      <c r="Q2" s="365"/>
      <c r="R2" s="365"/>
    </row>
    <row r="3" spans="1:18" x14ac:dyDescent="0.25">
      <c r="B3" s="294" t="s">
        <v>1</v>
      </c>
      <c r="C3" s="294"/>
      <c r="D3" s="294"/>
      <c r="E3" s="294"/>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102</v>
      </c>
      <c r="D8" s="6">
        <v>41715</v>
      </c>
      <c r="F8" s="7"/>
    </row>
    <row r="9" spans="1:18" x14ac:dyDescent="0.25">
      <c r="C9" s="288" t="s">
        <v>103</v>
      </c>
      <c r="D9" s="5" t="s">
        <v>104</v>
      </c>
      <c r="G9" s="7"/>
    </row>
    <row r="10" spans="1:18" x14ac:dyDescent="0.25">
      <c r="C10" s="288"/>
      <c r="D10" s="5" t="s">
        <v>13</v>
      </c>
    </row>
    <row r="11" spans="1:18" x14ac:dyDescent="0.25">
      <c r="C11" s="2" t="s">
        <v>105</v>
      </c>
      <c r="D11" s="5" t="s">
        <v>142</v>
      </c>
    </row>
    <row r="12" spans="1:18" x14ac:dyDescent="0.25">
      <c r="C12" s="2"/>
      <c r="D12" s="5" t="s">
        <v>143</v>
      </c>
    </row>
    <row r="13" spans="1:18" x14ac:dyDescent="0.25">
      <c r="D13" s="26"/>
    </row>
    <row r="14" spans="1:18" ht="15.75" thickBot="1" x14ac:dyDescent="0.3"/>
    <row r="15" spans="1:18" ht="15.75" thickBot="1" x14ac:dyDescent="0.3">
      <c r="A15" s="366" t="s">
        <v>14</v>
      </c>
      <c r="B15" s="367"/>
      <c r="C15" s="367"/>
      <c r="D15" s="367"/>
      <c r="E15" s="367"/>
      <c r="F15" s="367"/>
      <c r="G15" s="367"/>
      <c r="H15" s="368" t="s">
        <v>107</v>
      </c>
      <c r="I15" s="352"/>
      <c r="J15" s="352"/>
      <c r="K15" s="352"/>
      <c r="L15" s="352"/>
      <c r="M15" s="352"/>
      <c r="N15" s="352"/>
      <c r="O15" s="352"/>
      <c r="P15" s="352"/>
      <c r="Q15" s="352"/>
      <c r="R15" s="353"/>
    </row>
    <row r="16" spans="1:18" ht="28.5" customHeight="1" x14ac:dyDescent="0.25">
      <c r="A16" s="90" t="s">
        <v>17</v>
      </c>
      <c r="B16" s="90" t="s">
        <v>18</v>
      </c>
      <c r="C16" s="94" t="s">
        <v>19</v>
      </c>
      <c r="D16" s="90" t="s">
        <v>20</v>
      </c>
      <c r="E16" s="90" t="s">
        <v>108</v>
      </c>
      <c r="F16" s="90" t="s">
        <v>22</v>
      </c>
      <c r="G16" s="32" t="s">
        <v>23</v>
      </c>
      <c r="H16" s="369" t="s">
        <v>109</v>
      </c>
      <c r="I16" s="370"/>
      <c r="J16" s="370"/>
      <c r="K16" s="371"/>
      <c r="L16" s="90" t="s">
        <v>110</v>
      </c>
      <c r="M16" s="372" t="s">
        <v>111</v>
      </c>
      <c r="N16" s="282" t="s">
        <v>112</v>
      </c>
      <c r="O16" s="369" t="s">
        <v>113</v>
      </c>
      <c r="P16" s="371"/>
      <c r="Q16" s="369" t="s">
        <v>16</v>
      </c>
      <c r="R16" s="371"/>
    </row>
    <row r="17" spans="1:18" ht="30" customHeight="1" x14ac:dyDescent="0.25">
      <c r="A17" s="292" t="s">
        <v>26</v>
      </c>
      <c r="B17" s="293">
        <v>0.3</v>
      </c>
      <c r="C17" s="271" t="s">
        <v>27</v>
      </c>
      <c r="D17" s="9" t="s">
        <v>28</v>
      </c>
      <c r="E17" s="271">
        <v>4</v>
      </c>
      <c r="F17" s="271" t="s">
        <v>29</v>
      </c>
      <c r="G17" s="285" t="s">
        <v>30</v>
      </c>
      <c r="H17" s="88" t="s">
        <v>114</v>
      </c>
      <c r="I17" s="88" t="s">
        <v>115</v>
      </c>
      <c r="J17" s="88" t="s">
        <v>116</v>
      </c>
      <c r="K17" s="88" t="s">
        <v>117</v>
      </c>
      <c r="L17" s="8" t="s">
        <v>118</v>
      </c>
      <c r="M17" s="373"/>
      <c r="N17" s="283"/>
      <c r="O17" s="19" t="s">
        <v>119</v>
      </c>
      <c r="P17" s="19" t="s">
        <v>120</v>
      </c>
      <c r="Q17" s="19" t="s">
        <v>24</v>
      </c>
      <c r="R17" s="19" t="s">
        <v>25</v>
      </c>
    </row>
    <row r="18" spans="1:18" ht="45" customHeight="1" x14ac:dyDescent="0.25">
      <c r="A18" s="292"/>
      <c r="B18" s="292"/>
      <c r="C18" s="272"/>
      <c r="D18" s="10" t="s">
        <v>31</v>
      </c>
      <c r="E18" s="272"/>
      <c r="F18" s="272"/>
      <c r="G18" s="285"/>
      <c r="H18" s="354">
        <f>1/E17</f>
        <v>0.25</v>
      </c>
      <c r="I18" s="354">
        <f>+'Seguimiento 2'!I18:I20</f>
        <v>0.25</v>
      </c>
      <c r="J18" s="354">
        <f>2/E17</f>
        <v>0.5</v>
      </c>
      <c r="K18" s="354"/>
      <c r="L18" s="360">
        <f>+H18+I18+J18</f>
        <v>1</v>
      </c>
      <c r="M18" s="360">
        <f>4*B17/E17</f>
        <v>0.3</v>
      </c>
      <c r="N18" s="357" t="s">
        <v>121</v>
      </c>
      <c r="O18" s="357" t="s">
        <v>122</v>
      </c>
      <c r="P18" s="271" t="s">
        <v>123</v>
      </c>
      <c r="Q18" s="357" t="s">
        <v>124</v>
      </c>
      <c r="R18" s="271"/>
    </row>
    <row r="19" spans="1:18" ht="35.25" customHeight="1" x14ac:dyDescent="0.25">
      <c r="A19" s="292"/>
      <c r="B19" s="292"/>
      <c r="C19" s="272"/>
      <c r="D19" s="10" t="s">
        <v>32</v>
      </c>
      <c r="E19" s="272"/>
      <c r="F19" s="272"/>
      <c r="G19" s="285"/>
      <c r="H19" s="355"/>
      <c r="I19" s="355"/>
      <c r="J19" s="355"/>
      <c r="K19" s="355"/>
      <c r="L19" s="361"/>
      <c r="M19" s="361"/>
      <c r="N19" s="358"/>
      <c r="O19" s="358"/>
      <c r="P19" s="272"/>
      <c r="Q19" s="358"/>
      <c r="R19" s="272"/>
    </row>
    <row r="20" spans="1:18" ht="39.75" customHeight="1" x14ac:dyDescent="0.25">
      <c r="A20" s="292"/>
      <c r="B20" s="292"/>
      <c r="C20" s="273"/>
      <c r="D20" s="10" t="s">
        <v>33</v>
      </c>
      <c r="E20" s="273"/>
      <c r="F20" s="273"/>
      <c r="G20" s="285"/>
      <c r="H20" s="356"/>
      <c r="I20" s="356"/>
      <c r="J20" s="356"/>
      <c r="K20" s="356"/>
      <c r="L20" s="362"/>
      <c r="M20" s="362"/>
      <c r="N20" s="359"/>
      <c r="O20" s="359"/>
      <c r="P20" s="273"/>
      <c r="Q20" s="359"/>
      <c r="R20" s="273"/>
    </row>
    <row r="21" spans="1:18" ht="56.25" customHeight="1" x14ac:dyDescent="0.25">
      <c r="A21" s="281" t="s">
        <v>34</v>
      </c>
      <c r="B21" s="278">
        <v>0.4</v>
      </c>
      <c r="C21" s="271" t="s">
        <v>35</v>
      </c>
      <c r="D21" s="10" t="s">
        <v>125</v>
      </c>
      <c r="E21" s="271">
        <v>20</v>
      </c>
      <c r="F21" s="271" t="s">
        <v>37</v>
      </c>
      <c r="G21" s="271" t="s">
        <v>126</v>
      </c>
      <c r="H21" s="354">
        <f>7/25</f>
        <v>0.28000000000000003</v>
      </c>
      <c r="I21" s="345">
        <f>+'Seguimiento 2'!I21:I23</f>
        <v>0.35</v>
      </c>
      <c r="J21" s="354">
        <f>5/E21</f>
        <v>0.25</v>
      </c>
      <c r="K21" s="271"/>
      <c r="L21" s="345">
        <f>+H21+I21+J21+K21</f>
        <v>0.88</v>
      </c>
      <c r="M21" s="345">
        <f>+L21*B21</f>
        <v>0.35200000000000004</v>
      </c>
      <c r="N21" s="271"/>
      <c r="O21" s="271"/>
      <c r="P21" s="271"/>
      <c r="Q21" s="271"/>
      <c r="R21" s="271"/>
    </row>
    <row r="22" spans="1:18" ht="47.25" customHeight="1" x14ac:dyDescent="0.25">
      <c r="A22" s="282"/>
      <c r="B22" s="279"/>
      <c r="C22" s="272"/>
      <c r="D22" s="10" t="s">
        <v>39</v>
      </c>
      <c r="E22" s="272"/>
      <c r="F22" s="272"/>
      <c r="G22" s="272"/>
      <c r="H22" s="355"/>
      <c r="I22" s="272"/>
      <c r="J22" s="355"/>
      <c r="K22" s="272"/>
      <c r="L22" s="346"/>
      <c r="M22" s="346"/>
      <c r="N22" s="272"/>
      <c r="O22" s="272"/>
      <c r="P22" s="272"/>
      <c r="Q22" s="272"/>
      <c r="R22" s="272"/>
    </row>
    <row r="23" spans="1:18" ht="57" customHeight="1" x14ac:dyDescent="0.25">
      <c r="A23" s="283"/>
      <c r="B23" s="280"/>
      <c r="C23" s="273"/>
      <c r="D23" s="10" t="s">
        <v>41</v>
      </c>
      <c r="E23" s="272"/>
      <c r="F23" s="273"/>
      <c r="G23" s="273"/>
      <c r="H23" s="356"/>
      <c r="I23" s="273"/>
      <c r="J23" s="356"/>
      <c r="K23" s="273"/>
      <c r="L23" s="347"/>
      <c r="M23" s="347"/>
      <c r="N23" s="273"/>
      <c r="O23" s="273"/>
      <c r="P23" s="273"/>
      <c r="Q23" s="273"/>
      <c r="R23" s="273"/>
    </row>
    <row r="24" spans="1:18" ht="55.5" customHeight="1" x14ac:dyDescent="0.25">
      <c r="A24" s="281" t="s">
        <v>43</v>
      </c>
      <c r="B24" s="278">
        <v>0.3</v>
      </c>
      <c r="C24" s="271" t="s">
        <v>44</v>
      </c>
      <c r="D24" s="10" t="s">
        <v>45</v>
      </c>
      <c r="E24" s="271">
        <v>15</v>
      </c>
      <c r="F24" s="271" t="s">
        <v>29</v>
      </c>
      <c r="G24" s="271" t="s">
        <v>42</v>
      </c>
      <c r="H24" s="354">
        <f>3/30</f>
        <v>0.1</v>
      </c>
      <c r="I24" s="345">
        <f>+'Seguimiento 2'!I24:I26</f>
        <v>0.33333333333333331</v>
      </c>
      <c r="J24" s="354">
        <f>6/E24</f>
        <v>0.4</v>
      </c>
      <c r="K24" s="271"/>
      <c r="L24" s="345">
        <f>+H24+I24+J24+K24</f>
        <v>0.83333333333333337</v>
      </c>
      <c r="M24" s="345">
        <f>14*B24/E24</f>
        <v>0.28000000000000003</v>
      </c>
      <c r="N24" s="271"/>
      <c r="O24" s="271"/>
      <c r="P24" s="271"/>
      <c r="Q24" s="271"/>
      <c r="R24" s="271"/>
    </row>
    <row r="25" spans="1:18" ht="39.75" customHeight="1" x14ac:dyDescent="0.25">
      <c r="A25" s="282"/>
      <c r="B25" s="279"/>
      <c r="C25" s="272"/>
      <c r="D25" s="10" t="s">
        <v>46</v>
      </c>
      <c r="E25" s="272"/>
      <c r="F25" s="272"/>
      <c r="G25" s="272"/>
      <c r="H25" s="355"/>
      <c r="I25" s="272"/>
      <c r="J25" s="355"/>
      <c r="K25" s="272"/>
      <c r="L25" s="346"/>
      <c r="M25" s="346"/>
      <c r="N25" s="272"/>
      <c r="O25" s="272"/>
      <c r="P25" s="272"/>
      <c r="Q25" s="272"/>
      <c r="R25" s="272"/>
    </row>
    <row r="26" spans="1:18" ht="39" customHeight="1" x14ac:dyDescent="0.25">
      <c r="A26" s="283"/>
      <c r="B26" s="280"/>
      <c r="C26" s="273"/>
      <c r="D26" s="10" t="s">
        <v>47</v>
      </c>
      <c r="E26" s="273"/>
      <c r="F26" s="273"/>
      <c r="G26" s="273"/>
      <c r="H26" s="356"/>
      <c r="I26" s="273"/>
      <c r="J26" s="356"/>
      <c r="K26" s="273"/>
      <c r="L26" s="347"/>
      <c r="M26" s="347"/>
      <c r="N26" s="273"/>
      <c r="O26" s="273"/>
      <c r="P26" s="273"/>
      <c r="Q26" s="273"/>
      <c r="R26" s="273"/>
    </row>
    <row r="27" spans="1:18" ht="33.75" customHeight="1" x14ac:dyDescent="0.25">
      <c r="A27" s="19" t="s">
        <v>48</v>
      </c>
      <c r="B27" s="89">
        <f>SUM(B17:B26)</f>
        <v>1</v>
      </c>
      <c r="C27" s="89"/>
      <c r="D27" s="5"/>
      <c r="E27" s="5"/>
      <c r="F27" s="5"/>
      <c r="G27" s="10"/>
      <c r="H27" s="89">
        <f>SUM(H18:H26)</f>
        <v>0.63</v>
      </c>
      <c r="I27" s="89">
        <f>SUM(I18:I26)</f>
        <v>0.93333333333333335</v>
      </c>
      <c r="J27" s="89">
        <f>SUM(J18:J26)</f>
        <v>1.1499999999999999</v>
      </c>
      <c r="K27" s="5"/>
      <c r="L27" s="20">
        <f>SUM(L18:L26)/3</f>
        <v>0.9044444444444445</v>
      </c>
      <c r="M27" s="20">
        <f>SUM(M18:M26)</f>
        <v>0.93200000000000005</v>
      </c>
      <c r="N27" s="5"/>
      <c r="O27" s="5"/>
      <c r="P27" s="5"/>
      <c r="Q27" s="5"/>
      <c r="R27" s="5"/>
    </row>
    <row r="28" spans="1:18" ht="29.25" customHeight="1" thickBot="1" x14ac:dyDescent="0.3">
      <c r="A28" s="12"/>
    </row>
    <row r="29" spans="1:18" ht="20.25" customHeight="1" x14ac:dyDescent="0.25">
      <c r="A29" s="12"/>
      <c r="D29" s="267"/>
      <c r="E29" s="268"/>
      <c r="F29" s="348"/>
      <c r="G29" s="349"/>
      <c r="H29" s="350"/>
      <c r="I29" s="21"/>
      <c r="J29" s="21"/>
      <c r="K29" s="21"/>
      <c r="L29" s="21"/>
      <c r="M29" s="21"/>
      <c r="N29" s="21"/>
      <c r="O29" s="21"/>
      <c r="P29" s="21"/>
      <c r="Q29" s="21"/>
      <c r="R29" s="21"/>
    </row>
    <row r="30" spans="1:18" ht="15.75" thickBot="1" x14ac:dyDescent="0.3">
      <c r="A30" s="12"/>
      <c r="D30" s="265" t="s">
        <v>49</v>
      </c>
      <c r="E30" s="266"/>
      <c r="F30" s="92"/>
      <c r="G30" s="266" t="s">
        <v>50</v>
      </c>
      <c r="H30" s="269"/>
      <c r="I30" s="22"/>
      <c r="J30" s="22"/>
      <c r="K30" s="22"/>
      <c r="L30" s="22"/>
      <c r="M30" s="22"/>
      <c r="N30" s="22"/>
      <c r="O30" s="22"/>
      <c r="P30" s="22"/>
      <c r="Q30" s="22"/>
      <c r="R30" s="22"/>
    </row>
    <row r="31" spans="1:18" ht="15.75" thickBot="1" x14ac:dyDescent="0.3">
      <c r="A31" s="12"/>
    </row>
    <row r="32" spans="1:18" ht="15.75" thickBot="1" x14ac:dyDescent="0.3">
      <c r="A32" s="12"/>
      <c r="B32" s="351" t="s">
        <v>127</v>
      </c>
      <c r="C32" s="352"/>
      <c r="D32" s="352"/>
      <c r="E32" s="352"/>
      <c r="F32" s="352"/>
      <c r="G32" s="352"/>
      <c r="H32" s="353"/>
      <c r="I32" s="31"/>
      <c r="J32" s="31"/>
      <c r="K32" s="31"/>
      <c r="L32" s="31"/>
      <c r="M32" s="31"/>
      <c r="N32" s="31"/>
      <c r="O32" s="31"/>
      <c r="P32" s="31"/>
      <c r="Q32" s="31"/>
      <c r="R32" s="31"/>
    </row>
    <row r="33" spans="1:18" ht="42.75" x14ac:dyDescent="0.25">
      <c r="A33" s="12"/>
      <c r="B33" s="13" t="s">
        <v>128</v>
      </c>
      <c r="C33" s="27" t="s">
        <v>129</v>
      </c>
      <c r="D33" s="14" t="s">
        <v>130</v>
      </c>
      <c r="E33" s="14" t="s">
        <v>131</v>
      </c>
      <c r="F33" s="14" t="s">
        <v>132</v>
      </c>
      <c r="G33" s="94" t="s">
        <v>133</v>
      </c>
      <c r="H33" s="94" t="s">
        <v>134</v>
      </c>
      <c r="I33" s="22"/>
      <c r="J33" s="22"/>
      <c r="K33" s="22"/>
      <c r="L33" s="22"/>
      <c r="M33" s="22"/>
      <c r="N33" s="22"/>
      <c r="O33" s="22"/>
      <c r="P33" s="22"/>
      <c r="Q33" s="22"/>
      <c r="R33" s="22"/>
    </row>
    <row r="34" spans="1:18" ht="105" x14ac:dyDescent="0.25">
      <c r="B34" s="23" t="s">
        <v>135</v>
      </c>
      <c r="C34" s="10" t="s">
        <v>136</v>
      </c>
      <c r="D34" s="10" t="s">
        <v>137</v>
      </c>
      <c r="E34" s="15">
        <v>41807</v>
      </c>
      <c r="F34" s="10" t="s">
        <v>138</v>
      </c>
      <c r="H34" s="16"/>
    </row>
    <row r="35" spans="1:18" ht="42.75" x14ac:dyDescent="0.25">
      <c r="B35" s="24" t="s">
        <v>139</v>
      </c>
      <c r="C35" s="28"/>
      <c r="D35" s="5"/>
      <c r="E35" s="5"/>
      <c r="F35" s="5"/>
      <c r="G35" s="5"/>
      <c r="H35" s="16"/>
    </row>
    <row r="36" spans="1:18" x14ac:dyDescent="0.25">
      <c r="B36" s="25" t="s">
        <v>61</v>
      </c>
      <c r="C36" s="29"/>
      <c r="D36" s="5"/>
      <c r="E36" s="5"/>
      <c r="F36" s="5"/>
      <c r="G36" s="5"/>
      <c r="H36" s="16"/>
    </row>
    <row r="37" spans="1:18" x14ac:dyDescent="0.25">
      <c r="B37" s="25" t="s">
        <v>140</v>
      </c>
      <c r="C37" s="29"/>
      <c r="D37" s="5"/>
      <c r="E37" s="5"/>
      <c r="F37" s="5"/>
      <c r="G37" s="5"/>
      <c r="H37" s="16"/>
    </row>
    <row r="38" spans="1:18" ht="15.75" thickBot="1" x14ac:dyDescent="0.3">
      <c r="B38" s="91" t="s">
        <v>141</v>
      </c>
      <c r="C38" s="30"/>
      <c r="D38" s="17"/>
      <c r="E38" s="17"/>
      <c r="F38" s="17"/>
      <c r="G38" s="17"/>
      <c r="H38" s="18"/>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Q21:Q23"/>
    <mergeCell ref="P24:P26"/>
    <mergeCell ref="Q24:Q26"/>
    <mergeCell ref="R24:R26"/>
    <mergeCell ref="R21:R23"/>
  </mergeCells>
  <conditionalFormatting sqref="L18">
    <cfRule type="cellIs" dxfId="4" priority="1" operator="greaterThan">
      <formula>100</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R38"/>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8" x14ac:dyDescent="0.25">
      <c r="B2" s="284" t="s">
        <v>101</v>
      </c>
      <c r="C2" s="284"/>
      <c r="D2" s="284"/>
      <c r="E2" s="284"/>
      <c r="F2" s="365"/>
      <c r="G2" s="365"/>
      <c r="H2" s="365"/>
      <c r="I2" s="365"/>
      <c r="J2" s="365"/>
      <c r="K2" s="365"/>
      <c r="L2" s="365"/>
      <c r="M2" s="365"/>
      <c r="N2" s="365"/>
      <c r="O2" s="365"/>
      <c r="P2" s="365"/>
      <c r="Q2" s="365"/>
      <c r="R2" s="365"/>
    </row>
    <row r="3" spans="1:18" x14ac:dyDescent="0.25">
      <c r="B3" s="294" t="s">
        <v>1</v>
      </c>
      <c r="C3" s="294"/>
      <c r="D3" s="294"/>
      <c r="E3" s="294"/>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102</v>
      </c>
      <c r="D8" s="6">
        <v>41715</v>
      </c>
      <c r="F8" s="7"/>
    </row>
    <row r="9" spans="1:18" x14ac:dyDescent="0.25">
      <c r="C9" s="288" t="s">
        <v>103</v>
      </c>
      <c r="D9" s="5" t="s">
        <v>104</v>
      </c>
      <c r="G9" s="7"/>
    </row>
    <row r="10" spans="1:18" x14ac:dyDescent="0.25">
      <c r="C10" s="288"/>
      <c r="D10" s="5" t="s">
        <v>13</v>
      </c>
    </row>
    <row r="11" spans="1:18" x14ac:dyDescent="0.25">
      <c r="C11" s="2" t="s">
        <v>105</v>
      </c>
      <c r="D11" s="5" t="s">
        <v>144</v>
      </c>
    </row>
    <row r="12" spans="1:18" x14ac:dyDescent="0.25">
      <c r="C12" s="2"/>
      <c r="D12" s="5" t="s">
        <v>13</v>
      </c>
    </row>
    <row r="13" spans="1:18" x14ac:dyDescent="0.25">
      <c r="D13" s="26"/>
    </row>
    <row r="14" spans="1:18" ht="15.75" thickBot="1" x14ac:dyDescent="0.3"/>
    <row r="15" spans="1:18" ht="15.75" thickBot="1" x14ac:dyDescent="0.3">
      <c r="A15" s="366" t="s">
        <v>14</v>
      </c>
      <c r="B15" s="367"/>
      <c r="C15" s="367"/>
      <c r="D15" s="367"/>
      <c r="E15" s="367"/>
      <c r="F15" s="367"/>
      <c r="G15" s="367"/>
      <c r="H15" s="368" t="s">
        <v>107</v>
      </c>
      <c r="I15" s="352"/>
      <c r="J15" s="352"/>
      <c r="K15" s="352"/>
      <c r="L15" s="352"/>
      <c r="M15" s="352"/>
      <c r="N15" s="352"/>
      <c r="O15" s="352"/>
      <c r="P15" s="352"/>
      <c r="Q15" s="352"/>
      <c r="R15" s="353"/>
    </row>
    <row r="16" spans="1:18" ht="28.5" customHeight="1" x14ac:dyDescent="0.25">
      <c r="A16" s="90" t="s">
        <v>17</v>
      </c>
      <c r="B16" s="90" t="s">
        <v>18</v>
      </c>
      <c r="C16" s="94" t="s">
        <v>19</v>
      </c>
      <c r="D16" s="90" t="s">
        <v>20</v>
      </c>
      <c r="E16" s="90" t="s">
        <v>108</v>
      </c>
      <c r="F16" s="90" t="s">
        <v>22</v>
      </c>
      <c r="G16" s="32" t="s">
        <v>23</v>
      </c>
      <c r="H16" s="369" t="s">
        <v>109</v>
      </c>
      <c r="I16" s="370"/>
      <c r="J16" s="370"/>
      <c r="K16" s="371"/>
      <c r="L16" s="90" t="s">
        <v>110</v>
      </c>
      <c r="M16" s="372" t="s">
        <v>111</v>
      </c>
      <c r="N16" s="282" t="s">
        <v>112</v>
      </c>
      <c r="O16" s="369" t="s">
        <v>113</v>
      </c>
      <c r="P16" s="371"/>
      <c r="Q16" s="369" t="s">
        <v>16</v>
      </c>
      <c r="R16" s="371"/>
    </row>
    <row r="17" spans="1:18" ht="30" customHeight="1" x14ac:dyDescent="0.25">
      <c r="A17" s="292" t="s">
        <v>26</v>
      </c>
      <c r="B17" s="293">
        <v>0.3</v>
      </c>
      <c r="C17" s="271" t="s">
        <v>27</v>
      </c>
      <c r="D17" s="9" t="s">
        <v>28</v>
      </c>
      <c r="E17" s="271">
        <v>4</v>
      </c>
      <c r="F17" s="271" t="s">
        <v>29</v>
      </c>
      <c r="G17" s="285" t="s">
        <v>30</v>
      </c>
      <c r="H17" s="88" t="s">
        <v>114</v>
      </c>
      <c r="I17" s="88" t="s">
        <v>115</v>
      </c>
      <c r="J17" s="88" t="s">
        <v>116</v>
      </c>
      <c r="K17" s="88" t="s">
        <v>117</v>
      </c>
      <c r="L17" s="8" t="s">
        <v>118</v>
      </c>
      <c r="M17" s="373"/>
      <c r="N17" s="283"/>
      <c r="O17" s="19" t="s">
        <v>119</v>
      </c>
      <c r="P17" s="19" t="s">
        <v>120</v>
      </c>
      <c r="Q17" s="19" t="s">
        <v>24</v>
      </c>
      <c r="R17" s="19" t="s">
        <v>25</v>
      </c>
    </row>
    <row r="18" spans="1:18" ht="45" customHeight="1" x14ac:dyDescent="0.25">
      <c r="A18" s="292"/>
      <c r="B18" s="292"/>
      <c r="C18" s="272"/>
      <c r="D18" s="10" t="s">
        <v>31</v>
      </c>
      <c r="E18" s="272"/>
      <c r="F18" s="272"/>
      <c r="G18" s="285"/>
      <c r="H18" s="354">
        <f>1/E17</f>
        <v>0.25</v>
      </c>
      <c r="I18" s="354">
        <f>+'Seguimiento 2'!I18:I20</f>
        <v>0.25</v>
      </c>
      <c r="J18" s="354">
        <f>+'Seguimiento 3'!J18:J20</f>
        <v>0.5</v>
      </c>
      <c r="K18" s="354">
        <v>0</v>
      </c>
      <c r="L18" s="360">
        <f>+H18+I18+J18+K18</f>
        <v>1</v>
      </c>
      <c r="M18" s="360">
        <f>4*B17/E17</f>
        <v>0.3</v>
      </c>
      <c r="N18" s="357" t="s">
        <v>121</v>
      </c>
      <c r="O18" s="357" t="s">
        <v>122</v>
      </c>
      <c r="P18" s="271" t="s">
        <v>123</v>
      </c>
      <c r="Q18" s="357" t="s">
        <v>124</v>
      </c>
      <c r="R18" s="271"/>
    </row>
    <row r="19" spans="1:18" ht="35.25" customHeight="1" x14ac:dyDescent="0.25">
      <c r="A19" s="292"/>
      <c r="B19" s="292"/>
      <c r="C19" s="272"/>
      <c r="D19" s="10" t="s">
        <v>32</v>
      </c>
      <c r="E19" s="272"/>
      <c r="F19" s="272"/>
      <c r="G19" s="285"/>
      <c r="H19" s="355"/>
      <c r="I19" s="355"/>
      <c r="J19" s="355"/>
      <c r="K19" s="355"/>
      <c r="L19" s="361"/>
      <c r="M19" s="361"/>
      <c r="N19" s="358"/>
      <c r="O19" s="358"/>
      <c r="P19" s="272"/>
      <c r="Q19" s="358"/>
      <c r="R19" s="272"/>
    </row>
    <row r="20" spans="1:18" ht="39.75" customHeight="1" x14ac:dyDescent="0.25">
      <c r="A20" s="292"/>
      <c r="B20" s="292"/>
      <c r="C20" s="273"/>
      <c r="D20" s="10" t="s">
        <v>33</v>
      </c>
      <c r="E20" s="273"/>
      <c r="F20" s="273"/>
      <c r="G20" s="285"/>
      <c r="H20" s="356"/>
      <c r="I20" s="356"/>
      <c r="J20" s="356"/>
      <c r="K20" s="356"/>
      <c r="L20" s="362"/>
      <c r="M20" s="362"/>
      <c r="N20" s="359"/>
      <c r="O20" s="359"/>
      <c r="P20" s="273"/>
      <c r="Q20" s="359"/>
      <c r="R20" s="273"/>
    </row>
    <row r="21" spans="1:18" ht="56.25" customHeight="1" x14ac:dyDescent="0.25">
      <c r="A21" s="281" t="s">
        <v>34</v>
      </c>
      <c r="B21" s="278">
        <v>0.4</v>
      </c>
      <c r="C21" s="271" t="s">
        <v>35</v>
      </c>
      <c r="D21" s="10" t="s">
        <v>125</v>
      </c>
      <c r="E21" s="271">
        <v>20</v>
      </c>
      <c r="F21" s="271" t="s">
        <v>37</v>
      </c>
      <c r="G21" s="271" t="s">
        <v>126</v>
      </c>
      <c r="H21" s="354">
        <f>7/25</f>
        <v>0.28000000000000003</v>
      </c>
      <c r="I21" s="345">
        <f>+'Seguimiento 2'!I21:I23</f>
        <v>0.35</v>
      </c>
      <c r="J21" s="345">
        <f>+'Seguimiento 3'!J21:J23</f>
        <v>0.25</v>
      </c>
      <c r="K21" s="354">
        <f>8/E21</f>
        <v>0.4</v>
      </c>
      <c r="L21" s="345">
        <f>+H21+I21+J21+K21</f>
        <v>1.28</v>
      </c>
      <c r="M21" s="345">
        <f>22*B21/E21</f>
        <v>0.44000000000000006</v>
      </c>
      <c r="N21" s="271"/>
      <c r="O21" s="271"/>
      <c r="P21" s="271"/>
      <c r="Q21" s="271"/>
      <c r="R21" s="275"/>
    </row>
    <row r="22" spans="1:18" ht="47.25" customHeight="1" x14ac:dyDescent="0.25">
      <c r="A22" s="282"/>
      <c r="B22" s="279"/>
      <c r="C22" s="272"/>
      <c r="D22" s="10" t="s">
        <v>39</v>
      </c>
      <c r="E22" s="272"/>
      <c r="F22" s="272"/>
      <c r="G22" s="272"/>
      <c r="H22" s="355"/>
      <c r="I22" s="272"/>
      <c r="J22" s="272"/>
      <c r="K22" s="355"/>
      <c r="L22" s="346"/>
      <c r="M22" s="346"/>
      <c r="N22" s="272"/>
      <c r="O22" s="272"/>
      <c r="P22" s="272"/>
      <c r="Q22" s="272"/>
      <c r="R22" s="276"/>
    </row>
    <row r="23" spans="1:18" ht="57" customHeight="1" x14ac:dyDescent="0.25">
      <c r="A23" s="283"/>
      <c r="B23" s="280"/>
      <c r="C23" s="273"/>
      <c r="D23" s="10" t="s">
        <v>41</v>
      </c>
      <c r="E23" s="272"/>
      <c r="F23" s="273"/>
      <c r="G23" s="273"/>
      <c r="H23" s="356"/>
      <c r="I23" s="273"/>
      <c r="J23" s="273"/>
      <c r="K23" s="356"/>
      <c r="L23" s="347"/>
      <c r="M23" s="347"/>
      <c r="N23" s="273"/>
      <c r="O23" s="273"/>
      <c r="P23" s="273"/>
      <c r="Q23" s="273"/>
      <c r="R23" s="277"/>
    </row>
    <row r="24" spans="1:18" ht="55.5" customHeight="1" x14ac:dyDescent="0.25">
      <c r="A24" s="281" t="s">
        <v>43</v>
      </c>
      <c r="B24" s="278">
        <v>0.3</v>
      </c>
      <c r="C24" s="271" t="s">
        <v>44</v>
      </c>
      <c r="D24" s="10" t="s">
        <v>45</v>
      </c>
      <c r="E24" s="271">
        <v>15</v>
      </c>
      <c r="F24" s="271" t="s">
        <v>29</v>
      </c>
      <c r="G24" s="271" t="s">
        <v>42</v>
      </c>
      <c r="H24" s="354">
        <f>3/30</f>
        <v>0.1</v>
      </c>
      <c r="I24" s="345">
        <f>+'Seguimiento 2'!I24:I26</f>
        <v>0.33333333333333331</v>
      </c>
      <c r="J24" s="345">
        <f>+'Seguimiento 3'!J24:J26</f>
        <v>0.4</v>
      </c>
      <c r="K24" s="354">
        <f>1/E24</f>
        <v>6.6666666666666666E-2</v>
      </c>
      <c r="L24" s="345">
        <f>+H24+I24+J24+K24</f>
        <v>0.9</v>
      </c>
      <c r="M24" s="345">
        <f>15*B24/E24</f>
        <v>0.3</v>
      </c>
      <c r="N24" s="271"/>
      <c r="O24" s="271"/>
      <c r="P24" s="271"/>
      <c r="Q24" s="271"/>
      <c r="R24" s="271"/>
    </row>
    <row r="25" spans="1:18" ht="39.75" customHeight="1" x14ac:dyDescent="0.25">
      <c r="A25" s="282"/>
      <c r="B25" s="279"/>
      <c r="C25" s="272"/>
      <c r="D25" s="10" t="s">
        <v>46</v>
      </c>
      <c r="E25" s="272"/>
      <c r="F25" s="272"/>
      <c r="G25" s="272"/>
      <c r="H25" s="355"/>
      <c r="I25" s="272"/>
      <c r="J25" s="272"/>
      <c r="K25" s="355"/>
      <c r="L25" s="346"/>
      <c r="M25" s="346"/>
      <c r="N25" s="272"/>
      <c r="O25" s="272"/>
      <c r="P25" s="272"/>
      <c r="Q25" s="272"/>
      <c r="R25" s="272"/>
    </row>
    <row r="26" spans="1:18" ht="39" customHeight="1" x14ac:dyDescent="0.25">
      <c r="A26" s="283"/>
      <c r="B26" s="280"/>
      <c r="C26" s="273"/>
      <c r="D26" s="10" t="s">
        <v>47</v>
      </c>
      <c r="E26" s="273"/>
      <c r="F26" s="273"/>
      <c r="G26" s="273"/>
      <c r="H26" s="356"/>
      <c r="I26" s="273"/>
      <c r="J26" s="273"/>
      <c r="K26" s="356"/>
      <c r="L26" s="347"/>
      <c r="M26" s="347"/>
      <c r="N26" s="273"/>
      <c r="O26" s="273"/>
      <c r="P26" s="273"/>
      <c r="Q26" s="273"/>
      <c r="R26" s="273"/>
    </row>
    <row r="27" spans="1:18" ht="33.75" customHeight="1" x14ac:dyDescent="0.25">
      <c r="A27" s="19" t="s">
        <v>48</v>
      </c>
      <c r="B27" s="89">
        <f>SUM(B17:B26)</f>
        <v>1</v>
      </c>
      <c r="C27" s="89"/>
      <c r="D27" s="5"/>
      <c r="E27" s="5"/>
      <c r="F27" s="5"/>
      <c r="G27" s="10"/>
      <c r="H27" s="89">
        <f>SUM(H18:H26)</f>
        <v>0.63</v>
      </c>
      <c r="I27" s="89">
        <f>SUM(I18:I26)</f>
        <v>0.93333333333333335</v>
      </c>
      <c r="J27" s="89">
        <f>SUM(J18:J26)</f>
        <v>1.1499999999999999</v>
      </c>
      <c r="K27" s="89">
        <f>SUM(K18:K26)</f>
        <v>0.46666666666666667</v>
      </c>
      <c r="L27" s="20">
        <f>SUM(L18:L26)/3</f>
        <v>1.06</v>
      </c>
      <c r="M27" s="20">
        <f>SUM(M18:M26)</f>
        <v>1.04</v>
      </c>
      <c r="N27" s="5"/>
      <c r="O27" s="5"/>
      <c r="P27" s="5"/>
      <c r="Q27" s="5"/>
      <c r="R27" s="5"/>
    </row>
    <row r="28" spans="1:18" ht="29.25" customHeight="1" thickBot="1" x14ac:dyDescent="0.3">
      <c r="A28" s="12"/>
    </row>
    <row r="29" spans="1:18" ht="20.25" customHeight="1" x14ac:dyDescent="0.25">
      <c r="A29" s="12"/>
      <c r="D29" s="267"/>
      <c r="E29" s="268"/>
      <c r="F29" s="348"/>
      <c r="G29" s="349"/>
      <c r="H29" s="350"/>
      <c r="I29" s="21"/>
      <c r="J29" s="21"/>
      <c r="K29" s="21"/>
      <c r="L29" s="21"/>
      <c r="M29" s="21"/>
      <c r="N29" s="21"/>
      <c r="O29" s="21"/>
      <c r="P29" s="21"/>
      <c r="Q29" s="21"/>
      <c r="R29" s="21"/>
    </row>
    <row r="30" spans="1:18" ht="15.75" thickBot="1" x14ac:dyDescent="0.3">
      <c r="A30" s="12"/>
      <c r="D30" s="265" t="s">
        <v>49</v>
      </c>
      <c r="E30" s="266"/>
      <c r="F30" s="92"/>
      <c r="G30" s="266" t="s">
        <v>50</v>
      </c>
      <c r="H30" s="269"/>
      <c r="I30" s="22"/>
      <c r="J30" s="22"/>
      <c r="K30" s="22"/>
      <c r="L30" s="22"/>
      <c r="M30" s="22"/>
      <c r="N30" s="22"/>
      <c r="O30" s="22"/>
      <c r="P30" s="22"/>
      <c r="Q30" s="22"/>
      <c r="R30" s="22"/>
    </row>
    <row r="31" spans="1:18" ht="15.75" thickBot="1" x14ac:dyDescent="0.3">
      <c r="A31" s="12"/>
    </row>
    <row r="32" spans="1:18" ht="15.75" thickBot="1" x14ac:dyDescent="0.3">
      <c r="A32" s="12"/>
      <c r="B32" s="351" t="s">
        <v>127</v>
      </c>
      <c r="C32" s="352"/>
      <c r="D32" s="352"/>
      <c r="E32" s="352"/>
      <c r="F32" s="352"/>
      <c r="G32" s="352"/>
      <c r="H32" s="353"/>
      <c r="I32" s="31"/>
      <c r="J32" s="31"/>
      <c r="K32" s="31"/>
      <c r="L32" s="31"/>
      <c r="M32" s="31"/>
      <c r="N32" s="31"/>
      <c r="O32" s="31"/>
      <c r="P32" s="31"/>
      <c r="Q32" s="31"/>
      <c r="R32" s="31"/>
    </row>
    <row r="33" spans="1:18" ht="42.75" x14ac:dyDescent="0.25">
      <c r="A33" s="12"/>
      <c r="B33" s="13" t="s">
        <v>128</v>
      </c>
      <c r="C33" s="27" t="s">
        <v>129</v>
      </c>
      <c r="D33" s="14" t="s">
        <v>130</v>
      </c>
      <c r="E33" s="14" t="s">
        <v>131</v>
      </c>
      <c r="F33" s="14" t="s">
        <v>132</v>
      </c>
      <c r="G33" s="94" t="s">
        <v>133</v>
      </c>
      <c r="H33" s="94" t="s">
        <v>134</v>
      </c>
      <c r="I33" s="22"/>
      <c r="J33" s="22"/>
      <c r="K33" s="22"/>
      <c r="L33" s="22"/>
      <c r="M33" s="22"/>
      <c r="N33" s="22"/>
      <c r="O33" s="22"/>
      <c r="P33" s="22"/>
      <c r="Q33" s="22"/>
      <c r="R33" s="22"/>
    </row>
    <row r="34" spans="1:18" ht="105" x14ac:dyDescent="0.25">
      <c r="B34" s="23" t="s">
        <v>135</v>
      </c>
      <c r="C34" s="10" t="s">
        <v>136</v>
      </c>
      <c r="D34" s="10" t="s">
        <v>137</v>
      </c>
      <c r="E34" s="15">
        <v>41807</v>
      </c>
      <c r="F34" s="10" t="s">
        <v>138</v>
      </c>
      <c r="H34" s="16"/>
    </row>
    <row r="35" spans="1:18" ht="42.75" x14ac:dyDescent="0.25">
      <c r="B35" s="24" t="s">
        <v>139</v>
      </c>
      <c r="C35" s="28"/>
      <c r="D35" s="5"/>
      <c r="E35" s="5"/>
      <c r="F35" s="5"/>
      <c r="G35" s="5"/>
      <c r="H35" s="16"/>
    </row>
    <row r="36" spans="1:18" x14ac:dyDescent="0.25">
      <c r="B36" s="25" t="s">
        <v>61</v>
      </c>
      <c r="C36" s="29"/>
      <c r="D36" s="5"/>
      <c r="E36" s="5"/>
      <c r="F36" s="5"/>
      <c r="G36" s="5"/>
      <c r="H36" s="16"/>
    </row>
    <row r="37" spans="1:18" x14ac:dyDescent="0.25">
      <c r="B37" s="25" t="s">
        <v>140</v>
      </c>
      <c r="C37" s="29"/>
      <c r="D37" s="5"/>
      <c r="E37" s="5"/>
      <c r="F37" s="5"/>
      <c r="G37" s="5"/>
      <c r="H37" s="16"/>
    </row>
    <row r="38" spans="1:18" ht="15.75" thickBot="1" x14ac:dyDescent="0.3">
      <c r="B38" s="91" t="s">
        <v>141</v>
      </c>
      <c r="C38" s="30"/>
      <c r="D38" s="17"/>
      <c r="E38" s="17"/>
      <c r="F38" s="17"/>
      <c r="G38" s="17"/>
      <c r="H38" s="18"/>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Q21:Q23"/>
    <mergeCell ref="Q24:Q26"/>
    <mergeCell ref="R21:R23"/>
    <mergeCell ref="R24:R26"/>
    <mergeCell ref="K24:K26"/>
    <mergeCell ref="M24:M26"/>
    <mergeCell ref="N21:N23"/>
    <mergeCell ref="N24:N26"/>
    <mergeCell ref="O21:O23"/>
    <mergeCell ref="P21:P23"/>
    <mergeCell ref="O24:O26"/>
    <mergeCell ref="P24:P26"/>
    <mergeCell ref="L21:L23"/>
  </mergeCells>
  <conditionalFormatting sqref="L18">
    <cfRule type="cellIs" dxfId="3" priority="1" operator="greaterThan">
      <formula>100</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17"/>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84" t="s">
        <v>101</v>
      </c>
      <c r="C2" s="284"/>
      <c r="D2" s="284"/>
      <c r="E2" s="284"/>
      <c r="F2" s="365"/>
      <c r="G2" s="365"/>
      <c r="H2" s="365"/>
      <c r="I2" s="365"/>
      <c r="J2" s="365"/>
      <c r="K2" s="365"/>
      <c r="L2" s="365"/>
      <c r="M2" s="365"/>
    </row>
    <row r="3" spans="1:13" ht="15.75" thickBot="1" x14ac:dyDescent="0.3"/>
    <row r="4" spans="1:13" ht="15.75" thickBot="1" x14ac:dyDescent="0.3">
      <c r="A4" s="366" t="s">
        <v>14</v>
      </c>
      <c r="B4" s="367"/>
      <c r="C4" s="367"/>
      <c r="D4" s="367"/>
      <c r="E4" s="367"/>
      <c r="F4" s="367"/>
      <c r="G4" s="367"/>
      <c r="H4" s="368" t="s">
        <v>107</v>
      </c>
      <c r="I4" s="352"/>
      <c r="J4" s="352"/>
      <c r="K4" s="352"/>
      <c r="L4" s="352"/>
      <c r="M4" s="352"/>
    </row>
    <row r="5" spans="1:13" ht="28.5" customHeight="1" x14ac:dyDescent="0.25">
      <c r="A5" s="90" t="s">
        <v>17</v>
      </c>
      <c r="B5" s="90" t="s">
        <v>18</v>
      </c>
      <c r="C5" s="94" t="s">
        <v>19</v>
      </c>
      <c r="D5" s="90" t="s">
        <v>20</v>
      </c>
      <c r="E5" s="90" t="s">
        <v>108</v>
      </c>
      <c r="F5" s="90" t="s">
        <v>22</v>
      </c>
      <c r="G5" s="32" t="s">
        <v>23</v>
      </c>
      <c r="H5" s="369" t="s">
        <v>109</v>
      </c>
      <c r="I5" s="370"/>
      <c r="J5" s="370"/>
      <c r="K5" s="371"/>
      <c r="L5" s="90" t="s">
        <v>110</v>
      </c>
      <c r="M5" s="372" t="s">
        <v>111</v>
      </c>
    </row>
    <row r="6" spans="1:13" ht="30" customHeight="1" x14ac:dyDescent="0.25">
      <c r="A6" s="292" t="s">
        <v>26</v>
      </c>
      <c r="B6" s="293">
        <v>0.3</v>
      </c>
      <c r="C6" s="271" t="s">
        <v>27</v>
      </c>
      <c r="D6" s="9" t="s">
        <v>28</v>
      </c>
      <c r="E6" s="271">
        <v>4</v>
      </c>
      <c r="F6" s="271" t="s">
        <v>29</v>
      </c>
      <c r="G6" s="285" t="s">
        <v>30</v>
      </c>
      <c r="H6" s="88" t="s">
        <v>114</v>
      </c>
      <c r="I6" s="88" t="s">
        <v>115</v>
      </c>
      <c r="J6" s="88" t="s">
        <v>116</v>
      </c>
      <c r="K6" s="88" t="s">
        <v>117</v>
      </c>
      <c r="L6" s="8" t="s">
        <v>118</v>
      </c>
      <c r="M6" s="373"/>
    </row>
    <row r="7" spans="1:13" ht="45" customHeight="1" x14ac:dyDescent="0.25">
      <c r="A7" s="292"/>
      <c r="B7" s="292"/>
      <c r="C7" s="272"/>
      <c r="D7" s="10" t="s">
        <v>31</v>
      </c>
      <c r="E7" s="272"/>
      <c r="F7" s="272"/>
      <c r="G7" s="285"/>
      <c r="H7" s="354">
        <f>1/E6</f>
        <v>0.25</v>
      </c>
      <c r="I7" s="354">
        <v>0.25</v>
      </c>
      <c r="J7" s="354">
        <v>0.5</v>
      </c>
      <c r="K7" s="354">
        <v>0</v>
      </c>
      <c r="L7" s="360">
        <f>+H7+I7+J7+K7</f>
        <v>1</v>
      </c>
      <c r="M7" s="360">
        <f>4*B6/E6</f>
        <v>0.3</v>
      </c>
    </row>
    <row r="8" spans="1:13" ht="35.25" customHeight="1" x14ac:dyDescent="0.25">
      <c r="A8" s="292"/>
      <c r="B8" s="292"/>
      <c r="C8" s="272"/>
      <c r="D8" s="10" t="s">
        <v>32</v>
      </c>
      <c r="E8" s="272"/>
      <c r="F8" s="272"/>
      <c r="G8" s="285"/>
      <c r="H8" s="355"/>
      <c r="I8" s="355"/>
      <c r="J8" s="355"/>
      <c r="K8" s="355"/>
      <c r="L8" s="361"/>
      <c r="M8" s="361"/>
    </row>
    <row r="9" spans="1:13" ht="39.75" customHeight="1" x14ac:dyDescent="0.25">
      <c r="A9" s="292"/>
      <c r="B9" s="292"/>
      <c r="C9" s="273"/>
      <c r="D9" s="10" t="s">
        <v>33</v>
      </c>
      <c r="E9" s="273"/>
      <c r="F9" s="273"/>
      <c r="G9" s="285"/>
      <c r="H9" s="356"/>
      <c r="I9" s="356"/>
      <c r="J9" s="356"/>
      <c r="K9" s="356"/>
      <c r="L9" s="362"/>
      <c r="M9" s="362"/>
    </row>
    <row r="10" spans="1:13" ht="56.25" customHeight="1" x14ac:dyDescent="0.25">
      <c r="A10" s="281" t="s">
        <v>34</v>
      </c>
      <c r="B10" s="278">
        <v>0.4</v>
      </c>
      <c r="C10" s="271" t="s">
        <v>35</v>
      </c>
      <c r="D10" s="10" t="s">
        <v>125</v>
      </c>
      <c r="E10" s="271">
        <v>20</v>
      </c>
      <c r="F10" s="271" t="s">
        <v>37</v>
      </c>
      <c r="G10" s="271" t="s">
        <v>126</v>
      </c>
      <c r="H10" s="354">
        <f>7/25</f>
        <v>0.28000000000000003</v>
      </c>
      <c r="I10" s="345">
        <v>0.35</v>
      </c>
      <c r="J10" s="345">
        <v>0.25</v>
      </c>
      <c r="K10" s="354">
        <f>8/E10</f>
        <v>0.4</v>
      </c>
      <c r="L10" s="345">
        <f>+H10+I10+J10+K10</f>
        <v>1.28</v>
      </c>
      <c r="M10" s="345">
        <f>22*B10/E10</f>
        <v>0.44000000000000006</v>
      </c>
    </row>
    <row r="11" spans="1:13" ht="47.25" customHeight="1" x14ac:dyDescent="0.25">
      <c r="A11" s="282"/>
      <c r="B11" s="279"/>
      <c r="C11" s="272"/>
      <c r="D11" s="10" t="s">
        <v>39</v>
      </c>
      <c r="E11" s="272"/>
      <c r="F11" s="272"/>
      <c r="G11" s="272"/>
      <c r="H11" s="355"/>
      <c r="I11" s="272"/>
      <c r="J11" s="272"/>
      <c r="K11" s="355"/>
      <c r="L11" s="346"/>
      <c r="M11" s="346"/>
    </row>
    <row r="12" spans="1:13" ht="57" customHeight="1" x14ac:dyDescent="0.25">
      <c r="A12" s="283"/>
      <c r="B12" s="280"/>
      <c r="C12" s="273"/>
      <c r="D12" s="10" t="s">
        <v>41</v>
      </c>
      <c r="E12" s="272"/>
      <c r="F12" s="273"/>
      <c r="G12" s="273"/>
      <c r="H12" s="356"/>
      <c r="I12" s="273"/>
      <c r="J12" s="273"/>
      <c r="K12" s="356"/>
      <c r="L12" s="347"/>
      <c r="M12" s="347"/>
    </row>
    <row r="13" spans="1:13" ht="55.5" customHeight="1" x14ac:dyDescent="0.25">
      <c r="A13" s="281" t="s">
        <v>43</v>
      </c>
      <c r="B13" s="278">
        <v>0.3</v>
      </c>
      <c r="C13" s="271" t="s">
        <v>44</v>
      </c>
      <c r="D13" s="10" t="s">
        <v>45</v>
      </c>
      <c r="E13" s="271">
        <v>15</v>
      </c>
      <c r="F13" s="271" t="s">
        <v>29</v>
      </c>
      <c r="G13" s="271" t="s">
        <v>42</v>
      </c>
      <c r="H13" s="354">
        <f>3/30</f>
        <v>0.1</v>
      </c>
      <c r="I13" s="345">
        <v>0.33</v>
      </c>
      <c r="J13" s="345">
        <v>0.4</v>
      </c>
      <c r="K13" s="354">
        <f>1/E13</f>
        <v>6.6666666666666666E-2</v>
      </c>
      <c r="L13" s="345">
        <f>+H13+I13+J13+K13</f>
        <v>0.89666666666666672</v>
      </c>
      <c r="M13" s="345">
        <f>15*B13/E13</f>
        <v>0.3</v>
      </c>
    </row>
    <row r="14" spans="1:13" ht="39.75" customHeight="1" x14ac:dyDescent="0.25">
      <c r="A14" s="282"/>
      <c r="B14" s="279"/>
      <c r="C14" s="272"/>
      <c r="D14" s="10" t="s">
        <v>46</v>
      </c>
      <c r="E14" s="272"/>
      <c r="F14" s="272"/>
      <c r="G14" s="272"/>
      <c r="H14" s="355"/>
      <c r="I14" s="272"/>
      <c r="J14" s="272"/>
      <c r="K14" s="355"/>
      <c r="L14" s="346"/>
      <c r="M14" s="346"/>
    </row>
    <row r="15" spans="1:13" ht="39" customHeight="1" x14ac:dyDescent="0.25">
      <c r="A15" s="283"/>
      <c r="B15" s="280"/>
      <c r="C15" s="273"/>
      <c r="D15" s="10" t="s">
        <v>47</v>
      </c>
      <c r="E15" s="273"/>
      <c r="F15" s="273"/>
      <c r="G15" s="273"/>
      <c r="H15" s="356"/>
      <c r="I15" s="273"/>
      <c r="J15" s="273"/>
      <c r="K15" s="356"/>
      <c r="L15" s="347"/>
      <c r="M15" s="347"/>
    </row>
    <row r="16" spans="1:13" ht="33.75" customHeight="1" x14ac:dyDescent="0.25">
      <c r="A16" s="19" t="s">
        <v>48</v>
      </c>
      <c r="B16" s="89">
        <f>SUM(B6:B15)</f>
        <v>1</v>
      </c>
      <c r="C16" s="89"/>
      <c r="D16" s="5"/>
      <c r="E16" s="5"/>
      <c r="F16" s="5"/>
      <c r="G16" s="10"/>
      <c r="H16" s="89">
        <f>SUM(H7:H15)</f>
        <v>0.63</v>
      </c>
      <c r="I16" s="89">
        <f>SUM(I7:I15)</f>
        <v>0.92999999999999994</v>
      </c>
      <c r="J16" s="89">
        <f>SUM(J7:J15)</f>
        <v>1.1499999999999999</v>
      </c>
      <c r="K16" s="89">
        <f>SUM(K7:K15)</f>
        <v>0.46666666666666667</v>
      </c>
      <c r="L16" s="20">
        <f>SUM(L7:L15)/3</f>
        <v>1.058888888888889</v>
      </c>
      <c r="M16" s="20">
        <f>SUM(M7:M15)</f>
        <v>1.04</v>
      </c>
    </row>
    <row r="17" spans="1:1" ht="29.25" customHeight="1" x14ac:dyDescent="0.25">
      <c r="A17" s="12"/>
    </row>
  </sheetData>
  <mergeCells count="41">
    <mergeCell ref="B2:M2"/>
    <mergeCell ref="A4:G4"/>
    <mergeCell ref="H4:M4"/>
    <mergeCell ref="H5:K5"/>
    <mergeCell ref="M5:M6"/>
    <mergeCell ref="M7:M9"/>
    <mergeCell ref="A6:A9"/>
    <mergeCell ref="B6:B9"/>
    <mergeCell ref="C6:C9"/>
    <mergeCell ref="E6:E9"/>
    <mergeCell ref="F6:F9"/>
    <mergeCell ref="G6:G9"/>
    <mergeCell ref="H7:H9"/>
    <mergeCell ref="I7:I9"/>
    <mergeCell ref="J7:J9"/>
    <mergeCell ref="K7:K9"/>
    <mergeCell ref="L7:L9"/>
    <mergeCell ref="A10:A12"/>
    <mergeCell ref="B10:B12"/>
    <mergeCell ref="C10:C12"/>
    <mergeCell ref="E10:E12"/>
    <mergeCell ref="F10:F12"/>
    <mergeCell ref="M10:M12"/>
    <mergeCell ref="G10:G12"/>
    <mergeCell ref="H10:H12"/>
    <mergeCell ref="I10:I12"/>
    <mergeCell ref="J10:J12"/>
    <mergeCell ref="K10:K12"/>
    <mergeCell ref="L10:L12"/>
    <mergeCell ref="M13:M15"/>
    <mergeCell ref="A13:A15"/>
    <mergeCell ref="B13:B15"/>
    <mergeCell ref="C13:C15"/>
    <mergeCell ref="E13:E15"/>
    <mergeCell ref="F13:F15"/>
    <mergeCell ref="G13:G15"/>
    <mergeCell ref="H13:H15"/>
    <mergeCell ref="I13:I15"/>
    <mergeCell ref="J13:J15"/>
    <mergeCell ref="K13:K15"/>
    <mergeCell ref="L13:L15"/>
  </mergeCells>
  <conditionalFormatting sqref="L7">
    <cfRule type="cellIs" dxfId="2" priority="1" operator="greaterThan">
      <formula>100</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387" t="s">
        <v>145</v>
      </c>
      <c r="C3" s="388"/>
      <c r="D3" s="388"/>
      <c r="E3" s="388"/>
      <c r="F3" s="388"/>
      <c r="G3" s="388"/>
      <c r="H3" s="388"/>
      <c r="I3" s="389"/>
    </row>
    <row r="4" spans="2:9" ht="15.75" thickBot="1" x14ac:dyDescent="0.3">
      <c r="B4" s="385" t="s">
        <v>146</v>
      </c>
      <c r="C4" s="381"/>
      <c r="D4" s="381"/>
      <c r="E4" s="390" t="s">
        <v>147</v>
      </c>
      <c r="F4" s="391"/>
      <c r="G4" s="392"/>
      <c r="H4" s="381" t="s">
        <v>148</v>
      </c>
      <c r="I4" s="382"/>
    </row>
    <row r="5" spans="2:9" ht="15.75" thickBot="1" x14ac:dyDescent="0.3">
      <c r="B5" s="386"/>
      <c r="C5" s="383"/>
      <c r="D5" s="383"/>
      <c r="E5" s="48">
        <v>1</v>
      </c>
      <c r="F5" s="49">
        <v>2</v>
      </c>
      <c r="G5" s="49">
        <v>3</v>
      </c>
      <c r="H5" s="383"/>
      <c r="I5" s="384"/>
    </row>
    <row r="6" spans="2:9" ht="30.75" customHeight="1" x14ac:dyDescent="0.25">
      <c r="B6" s="47">
        <v>1</v>
      </c>
      <c r="C6" s="377" t="s">
        <v>149</v>
      </c>
      <c r="D6" s="377"/>
      <c r="E6" s="50"/>
      <c r="F6" s="50"/>
      <c r="G6" s="50"/>
      <c r="H6" s="393"/>
      <c r="I6" s="394"/>
    </row>
    <row r="7" spans="2:9" ht="39" customHeight="1" x14ac:dyDescent="0.25">
      <c r="B7" s="46">
        <v>2</v>
      </c>
      <c r="C7" s="378" t="s">
        <v>150</v>
      </c>
      <c r="D7" s="378"/>
      <c r="E7" s="44"/>
      <c r="F7" s="44"/>
      <c r="G7" s="44"/>
      <c r="H7" s="375"/>
      <c r="I7" s="376"/>
    </row>
    <row r="8" spans="2:9" ht="30" customHeight="1" x14ac:dyDescent="0.25">
      <c r="B8" s="46">
        <v>3</v>
      </c>
      <c r="C8" s="378" t="s">
        <v>151</v>
      </c>
      <c r="D8" s="378"/>
      <c r="E8" s="44"/>
      <c r="F8" s="44"/>
      <c r="G8" s="44"/>
      <c r="H8" s="375"/>
      <c r="I8" s="376"/>
    </row>
    <row r="9" spans="2:9" ht="34.5" customHeight="1" x14ac:dyDescent="0.25">
      <c r="B9" s="46">
        <v>4</v>
      </c>
      <c r="C9" s="378" t="s">
        <v>152</v>
      </c>
      <c r="D9" s="378"/>
      <c r="E9" s="44"/>
      <c r="F9" s="44"/>
      <c r="G9" s="44"/>
      <c r="H9" s="375"/>
      <c r="I9" s="376"/>
    </row>
    <row r="10" spans="2:9" ht="30.75" customHeight="1" x14ac:dyDescent="0.25">
      <c r="B10" s="46">
        <v>5</v>
      </c>
      <c r="C10" s="378" t="s">
        <v>153</v>
      </c>
      <c r="D10" s="378"/>
      <c r="E10" s="44"/>
      <c r="F10" s="44"/>
      <c r="G10" s="44"/>
      <c r="H10" s="375"/>
      <c r="I10" s="376"/>
    </row>
    <row r="11" spans="2:9" ht="33.75" customHeight="1" x14ac:dyDescent="0.25">
      <c r="B11" s="46">
        <v>6</v>
      </c>
      <c r="C11" s="378" t="s">
        <v>154</v>
      </c>
      <c r="D11" s="378"/>
      <c r="E11" s="44"/>
      <c r="F11" s="44"/>
      <c r="G11" s="44"/>
      <c r="H11" s="375"/>
      <c r="I11" s="376"/>
    </row>
    <row r="12" spans="2:9" ht="25.5" customHeight="1" x14ac:dyDescent="0.25">
      <c r="B12" s="46">
        <v>7</v>
      </c>
      <c r="C12" s="378" t="s">
        <v>155</v>
      </c>
      <c r="D12" s="378"/>
      <c r="E12" s="45"/>
      <c r="F12" s="45"/>
      <c r="G12" s="45"/>
      <c r="H12" s="379"/>
      <c r="I12" s="380"/>
    </row>
    <row r="13" spans="2:9" ht="46.5" customHeight="1" x14ac:dyDescent="0.25">
      <c r="B13" s="46">
        <v>8</v>
      </c>
      <c r="C13" s="378" t="s">
        <v>156</v>
      </c>
      <c r="D13" s="378"/>
      <c r="E13" s="45"/>
      <c r="F13" s="45"/>
      <c r="G13" s="45"/>
      <c r="H13" s="379"/>
      <c r="I13" s="380"/>
    </row>
    <row r="14" spans="2:9" ht="30.75" customHeight="1" x14ac:dyDescent="0.25">
      <c r="B14" s="46">
        <v>9</v>
      </c>
      <c r="C14" s="378" t="s">
        <v>157</v>
      </c>
      <c r="D14" s="378"/>
      <c r="E14" s="45"/>
      <c r="F14" s="45"/>
      <c r="G14" s="45"/>
      <c r="H14" s="379"/>
      <c r="I14" s="380"/>
    </row>
    <row r="15" spans="2:9" x14ac:dyDescent="0.25">
      <c r="B15" s="46">
        <v>10</v>
      </c>
      <c r="C15" s="378"/>
      <c r="D15" s="378"/>
      <c r="E15" s="45"/>
      <c r="F15" s="45"/>
      <c r="G15" s="45"/>
      <c r="H15" s="379"/>
      <c r="I15" s="380"/>
    </row>
    <row r="16" spans="2:9" x14ac:dyDescent="0.25">
      <c r="B16" s="46">
        <v>11</v>
      </c>
      <c r="C16" s="378"/>
      <c r="D16" s="378"/>
      <c r="E16" s="45"/>
      <c r="F16" s="45"/>
      <c r="G16" s="45"/>
      <c r="H16" s="379"/>
      <c r="I16" s="380"/>
    </row>
    <row r="17" spans="2:9" x14ac:dyDescent="0.25">
      <c r="B17" s="46">
        <v>12</v>
      </c>
      <c r="C17" s="378"/>
      <c r="D17" s="378"/>
      <c r="E17" s="45"/>
      <c r="F17" s="45"/>
      <c r="G17" s="45"/>
      <c r="H17" s="379"/>
      <c r="I17" s="380"/>
    </row>
    <row r="18" spans="2:9" ht="15.75" thickBot="1" x14ac:dyDescent="0.3"/>
    <row r="19" spans="2:9" ht="11.25" customHeight="1" thickBot="1" x14ac:dyDescent="0.3">
      <c r="B19" s="374" t="s">
        <v>158</v>
      </c>
      <c r="C19" s="374"/>
      <c r="D19" s="374"/>
      <c r="E19" s="374"/>
      <c r="F19" s="374"/>
      <c r="G19" s="374"/>
      <c r="H19" s="374"/>
      <c r="I19" s="374"/>
    </row>
    <row r="20" spans="2:9" ht="6.75" customHeight="1" thickBot="1" x14ac:dyDescent="0.3">
      <c r="B20" s="374"/>
      <c r="C20" s="374"/>
      <c r="D20" s="374"/>
      <c r="E20" s="374"/>
      <c r="F20" s="374"/>
      <c r="G20" s="374"/>
      <c r="H20" s="374"/>
      <c r="I20" s="374"/>
    </row>
  </sheetData>
  <mergeCells count="29">
    <mergeCell ref="H12:I12"/>
    <mergeCell ref="H10:I10"/>
    <mergeCell ref="C11:D11"/>
    <mergeCell ref="C12:D12"/>
    <mergeCell ref="H8:I8"/>
    <mergeCell ref="H9:I9"/>
    <mergeCell ref="H11:I11"/>
    <mergeCell ref="C10:D10"/>
    <mergeCell ref="H4:I5"/>
    <mergeCell ref="B4:D5"/>
    <mergeCell ref="B3:I3"/>
    <mergeCell ref="E4:G4"/>
    <mergeCell ref="H6:I6"/>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s>
  <pageMargins left="0.7" right="0.7" top="0.75" bottom="0.75" header="0.3" footer="0.3"/>
  <pageSetup scale="8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4" x14ac:dyDescent="0.25">
      <c r="B2" s="402" t="s">
        <v>159</v>
      </c>
      <c r="C2" s="33" t="s">
        <v>2</v>
      </c>
    </row>
    <row r="3" spans="2:4" x14ac:dyDescent="0.25">
      <c r="B3" s="402"/>
      <c r="C3" s="34" t="s">
        <v>160</v>
      </c>
    </row>
    <row r="4" spans="2:4" x14ac:dyDescent="0.25">
      <c r="B4" s="402"/>
      <c r="C4" s="34" t="s">
        <v>161</v>
      </c>
    </row>
    <row r="5" spans="2:4" x14ac:dyDescent="0.25">
      <c r="B5" s="402"/>
      <c r="C5" s="34" t="s">
        <v>162</v>
      </c>
    </row>
    <row r="6" spans="2:4" x14ac:dyDescent="0.25">
      <c r="B6" s="402"/>
      <c r="C6" s="400" t="s">
        <v>163</v>
      </c>
    </row>
    <row r="7" spans="2:4" x14ac:dyDescent="0.25">
      <c r="B7" s="402"/>
      <c r="C7" s="401"/>
    </row>
    <row r="8" spans="2:4" ht="135.75" customHeight="1" x14ac:dyDescent="0.25">
      <c r="B8" s="395" t="s">
        <v>14</v>
      </c>
      <c r="C8" s="36" t="s">
        <v>18</v>
      </c>
      <c r="D8" s="38" t="s">
        <v>164</v>
      </c>
    </row>
    <row r="9" spans="2:4" ht="106.5" customHeight="1" x14ac:dyDescent="0.25">
      <c r="B9" s="396"/>
      <c r="C9" s="37" t="s">
        <v>19</v>
      </c>
      <c r="D9" s="39" t="s">
        <v>165</v>
      </c>
    </row>
    <row r="10" spans="2:4" ht="60" x14ac:dyDescent="0.25">
      <c r="B10" s="396"/>
      <c r="C10" s="36" t="s">
        <v>20</v>
      </c>
      <c r="D10" s="39" t="s">
        <v>166</v>
      </c>
    </row>
    <row r="11" spans="2:4" ht="45" x14ac:dyDescent="0.25">
      <c r="B11" s="396"/>
      <c r="C11" s="36" t="s">
        <v>21</v>
      </c>
      <c r="D11" s="40" t="s">
        <v>167</v>
      </c>
    </row>
    <row r="12" spans="2:4" ht="75" x14ac:dyDescent="0.25">
      <c r="B12" s="396"/>
      <c r="C12" s="36" t="s">
        <v>22</v>
      </c>
      <c r="D12" s="40" t="s">
        <v>168</v>
      </c>
    </row>
    <row r="13" spans="2:4" ht="51.75" customHeight="1" x14ac:dyDescent="0.25">
      <c r="B13" s="396"/>
      <c r="C13" s="36" t="s">
        <v>23</v>
      </c>
      <c r="D13" s="41" t="s">
        <v>169</v>
      </c>
    </row>
    <row r="14" spans="2:4" ht="48" customHeight="1" x14ac:dyDescent="0.25">
      <c r="B14" s="396"/>
      <c r="C14" s="36" t="s">
        <v>170</v>
      </c>
    </row>
    <row r="15" spans="2:4" ht="39" customHeight="1" x14ac:dyDescent="0.25">
      <c r="B15" s="397"/>
      <c r="C15" s="36" t="s">
        <v>171</v>
      </c>
    </row>
    <row r="16" spans="2:4" ht="39" customHeight="1" x14ac:dyDescent="0.25">
      <c r="B16" s="398" t="s">
        <v>172</v>
      </c>
      <c r="C16" s="35" t="s">
        <v>109</v>
      </c>
    </row>
    <row r="17" spans="2:3" x14ac:dyDescent="0.25">
      <c r="B17" s="399"/>
      <c r="C17" s="35" t="s">
        <v>173</v>
      </c>
    </row>
    <row r="18" spans="2:3" x14ac:dyDescent="0.25">
      <c r="B18" s="399"/>
      <c r="C18" s="42" t="s">
        <v>111</v>
      </c>
    </row>
    <row r="19" spans="2:3" x14ac:dyDescent="0.25">
      <c r="B19" s="399"/>
      <c r="C19" s="42" t="s">
        <v>112</v>
      </c>
    </row>
    <row r="20" spans="2:3" x14ac:dyDescent="0.25">
      <c r="B20" s="399"/>
      <c r="C20" s="42" t="s">
        <v>174</v>
      </c>
    </row>
    <row r="21" spans="2:3" x14ac:dyDescent="0.25">
      <c r="B21" s="399"/>
      <c r="C21" s="42" t="s">
        <v>175</v>
      </c>
    </row>
  </sheetData>
  <mergeCells count="4">
    <mergeCell ref="B8:B15"/>
    <mergeCell ref="B16:B21"/>
    <mergeCell ref="C6:C7"/>
    <mergeCell ref="B2:B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aa2728a-bf1c-4365-8731-8be504edb7c1">
      <Terms xmlns="http://schemas.microsoft.com/office/infopath/2007/PartnerControls"/>
    </lcf76f155ced4ddcb4097134ff3c332f>
    <TaxCatchAll xmlns="dc9b1607-72c3-41de-b1f9-95945392e51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C441DC807B5614AB27EE8239FFD8268" ma:contentTypeVersion="18" ma:contentTypeDescription="Crear nuevo documento." ma:contentTypeScope="" ma:versionID="fb244eca439c56a96164e86eea4d9077">
  <xsd:schema xmlns:xsd="http://www.w3.org/2001/XMLSchema" xmlns:xs="http://www.w3.org/2001/XMLSchema" xmlns:p="http://schemas.microsoft.com/office/2006/metadata/properties" xmlns:ns2="1aa2728a-bf1c-4365-8731-8be504edb7c1" xmlns:ns3="dc9b1607-72c3-41de-b1f9-95945392e51e" targetNamespace="http://schemas.microsoft.com/office/2006/metadata/properties" ma:root="true" ma:fieldsID="675b2b4378ebd053b794c85435c85728" ns2:_="" ns3:_="">
    <xsd:import namespace="1aa2728a-bf1c-4365-8731-8be504edb7c1"/>
    <xsd:import namespace="dc9b1607-72c3-41de-b1f9-95945392e51e"/>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a2728a-bf1c-4365-8731-8be504edb7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9b1607-72c3-41de-b1f9-95945392e51e"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6cd004f-dd6f-434e-8fd0-c80aadf52f83}" ma:internalName="TaxCatchAll" ma:showField="CatchAllData" ma:web="dc9b1607-72c3-41de-b1f9-95945392e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23D8CA-EFE4-4436-AC64-77209DE5E26F}">
  <ds:schemaRefs>
    <ds:schemaRef ds:uri="http://schemas.microsoft.com/sharepoint/v3/contenttype/forms"/>
  </ds:schemaRefs>
</ds:datastoreItem>
</file>

<file path=customXml/itemProps2.xml><?xml version="1.0" encoding="utf-8"?>
<ds:datastoreItem xmlns:ds="http://schemas.openxmlformats.org/officeDocument/2006/customXml" ds:itemID="{E72609EC-E857-4622-994B-E96659D84623}">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1abc39b8-e2e6-47a0-891c-601d01fb1a40"/>
    <ds:schemaRef ds:uri="6c60952e-e9e0-4d4a-b728-9d01db15fa23"/>
    <ds:schemaRef ds:uri="http://purl.org/dc/terms/"/>
    <ds:schemaRef ds:uri="http://www.w3.org/XML/1998/namespace"/>
  </ds:schemaRefs>
</ds:datastoreItem>
</file>

<file path=customXml/itemProps3.xml><?xml version="1.0" encoding="utf-8"?>
<ds:datastoreItem xmlns:ds="http://schemas.openxmlformats.org/officeDocument/2006/customXml" ds:itemID="{D6548AEB-4634-4D43-A4CB-A68BD85C18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7</vt:i4>
      </vt:variant>
    </vt:vector>
  </HeadingPairs>
  <TitlesOfParts>
    <vt:vector size="20" baseType="lpstr">
      <vt:lpstr>Concertacion </vt:lpstr>
      <vt:lpstr>INSTRUCTIVO ANEXO 1</vt:lpstr>
      <vt:lpstr>INSTRUCTIVO ANEXO 2</vt:lpstr>
      <vt:lpstr>Seguimiento 2</vt:lpstr>
      <vt:lpstr>Seguimiento 3</vt:lpstr>
      <vt:lpstr>Seguimiento 4</vt:lpstr>
      <vt:lpstr>Final</vt:lpstr>
      <vt:lpstr>Componente de Gestion Adicional</vt:lpstr>
      <vt:lpstr>Instructivo</vt:lpstr>
      <vt:lpstr>OAP-OAC</vt:lpstr>
      <vt:lpstr>ANEXO 1</vt:lpstr>
      <vt:lpstr>ANEXO 2</vt:lpstr>
      <vt:lpstr>ANEXO 3</vt:lpstr>
      <vt:lpstr>'ANEXO 1'!Área_de_impresión</vt:lpstr>
      <vt:lpstr>'ANEXO 2'!Área_de_impresión</vt:lpstr>
      <vt:lpstr>'ANEXO 3'!Área_de_impresión</vt:lpstr>
      <vt:lpstr>'Componente de Gestion Adicional'!Área_de_impresión</vt:lpstr>
      <vt:lpstr>'INSTRUCTIVO ANEXO 1'!Área_de_impresión</vt:lpstr>
      <vt:lpstr>'INSTRUCTIVO ANEXO 2'!Área_de_impresión</vt:lpstr>
      <vt:lpstr>'OAP-OAC'!Área_de_impresión</vt:lpstr>
    </vt:vector>
  </TitlesOfParts>
  <Manager>Departamento Administrativo de la Función Publica</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Anexo_2_Valoracion de competencias</dc:title>
  <dc:subject>GEstión pública</dc:subject>
  <dc:creator>Jeimy Paola Ortiz Gracia</dc:creator>
  <cp:keywords>gerentes públicos;Gobierno de Colombia</cp:keywords>
  <dc:description/>
  <cp:lastModifiedBy>Edward Arles Morales Serrano</cp:lastModifiedBy>
  <cp:revision/>
  <dcterms:created xsi:type="dcterms:W3CDTF">2014-03-17T17:12:16Z</dcterms:created>
  <dcterms:modified xsi:type="dcterms:W3CDTF">2023-02-08T13:32:41Z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0x0101002DC560E26332A642A34E7613F87164F3</vt:lpwstr>
  </property>
  <property fmtid="{D5CDD505-2E9C-101B-9397-08002B2CF9AE}" pid="3" name="MediaServiceImageTags">
    <vt:lpwstr/>
  </property>
</Properties>
</file>