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3.xml" ContentType="application/vnd.openxmlformats-officedocument.drawing+xml"/>
  <Override PartName="/xl/comments6.xml" ContentType="application/vnd.openxmlformats-officedocument.spreadsheetml.comments+xml"/>
  <Override PartName="/xl/drawings/drawing4.xml" ContentType="application/vnd.openxmlformats-officedocument.drawing+xml"/>
  <Override PartName="/xl/comments7.xml" ContentType="application/vnd.openxmlformats-officedocument.spreadsheetml.comments+xml"/>
  <Override PartName="/xl/drawings/drawing5.xml" ContentType="application/vnd.openxmlformats-officedocument.drawing+xml"/>
  <Override PartName="/xl/comments8.xml" ContentType="application/vnd.openxmlformats-officedocument.spreadsheetml.comments+xml"/>
  <Override PartName="/xl/drawings/drawing6.xml" ContentType="application/vnd.openxmlformats-officedocument.drawing+xml"/>
  <Override PartName="/xl/comments9.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726"/>
  <workbookPr autoCompressPictures="0"/>
  <mc:AlternateContent xmlns:mc="http://schemas.openxmlformats.org/markup-compatibility/2006">
    <mc:Choice Requires="x15">
      <x15ac:absPath xmlns:x15ac="http://schemas.microsoft.com/office/spreadsheetml/2010/11/ac" url="C:\Users\Ana Samboni\Desktop\"/>
    </mc:Choice>
  </mc:AlternateContent>
  <xr:revisionPtr revIDLastSave="0" documentId="8_{1BEC7669-A794-452E-9535-3280B7379BA8}" xr6:coauthVersionLast="47" xr6:coauthVersionMax="47" xr10:uidLastSave="{00000000-0000-0000-0000-000000000000}"/>
  <bookViews>
    <workbookView xWindow="-120" yWindow="-120" windowWidth="20730" windowHeight="11160" tabRatio="527" firstSheet="12" activeTab="12" xr2:uid="{00000000-000D-0000-FFFF-FFFF00000000}"/>
  </bookViews>
  <sheets>
    <sheet name="Concertacion " sheetId="1" state="hidden" r:id="rId1"/>
    <sheet name="INSTRUCTIVO ANEXO 1" sheetId="26" state="hidden" r:id="rId2"/>
    <sheet name="INSTRUCTIVO ANEXO 2" sheetId="22" state="hidden"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 name="OAP-SG" sheetId="27" state="hidden" r:id="rId10"/>
    <sheet name="ANEXO 1-CC" sheetId="28" state="hidden" r:id="rId11"/>
    <sheet name="ANEXO 1" sheetId="25" state="hidden" r:id="rId12"/>
    <sheet name="ANEXO 2" sheetId="23" r:id="rId13"/>
    <sheet name="ANEXO 3" sheetId="24" r:id="rId14"/>
  </sheets>
  <definedNames>
    <definedName name="_xlnm.Print_Area" localSheetId="11">'ANEXO 1'!$A$1:$Q$38</definedName>
    <definedName name="_xlnm.Print_Area" localSheetId="10">'ANEXO 1-CC'!$A$1:$Q$39</definedName>
    <definedName name="_xlnm.Print_Area" localSheetId="12">'ANEXO 2'!$A$1:$K$65</definedName>
    <definedName name="_xlnm.Print_Area" localSheetId="13">'ANEXO 3'!$A$2:$I$36</definedName>
    <definedName name="_xlnm.Print_Area" localSheetId="7">'Componente de Gestion Adicional'!$A$1:$O$20</definedName>
    <definedName name="_xlnm.Print_Area" localSheetId="1">'INSTRUCTIVO ANEXO 1'!$A$1:$J$41</definedName>
    <definedName name="_xlnm.Print_Area" localSheetId="2">'INSTRUCTIVO ANEXO 2'!$A$1:$J$28</definedName>
    <definedName name="_xlnm.Print_Area" localSheetId="9">'OAP-SG'!$A$1:$S$38</definedName>
    <definedName name="_xlnm.Print_Titles" localSheetId="11">'ANEXO 1'!$5:$7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M16" i="27" l="1"/>
  <c r="M14" i="27"/>
  <c r="K14" i="27"/>
  <c r="I15" i="27"/>
  <c r="M15" i="27" s="1"/>
  <c r="I14" i="27"/>
  <c r="L30" i="28" l="1"/>
  <c r="I30" i="28"/>
  <c r="H30" i="28"/>
  <c r="N22" i="28"/>
  <c r="O22" i="28" s="1"/>
  <c r="N17" i="28"/>
  <c r="O17" i="28" s="1"/>
  <c r="L14" i="28"/>
  <c r="J14" i="28"/>
  <c r="I14" i="28"/>
  <c r="H14" i="28"/>
  <c r="L11" i="28"/>
  <c r="I11" i="28"/>
  <c r="H11" i="28"/>
  <c r="L8" i="28"/>
  <c r="I8" i="28"/>
  <c r="H8" i="28"/>
  <c r="D36" i="25"/>
  <c r="K30" i="27"/>
  <c r="J30" i="28" s="1"/>
  <c r="S1" i="27"/>
  <c r="O1" i="27"/>
  <c r="Q1" i="27" s="1"/>
  <c r="T1" i="27" s="1"/>
  <c r="H27" i="28" l="1"/>
  <c r="M1" i="27"/>
  <c r="M31" i="27" l="1"/>
  <c r="M12" i="27"/>
  <c r="M13" i="27"/>
  <c r="M10" i="27"/>
  <c r="M32" i="27"/>
  <c r="M8" i="27"/>
  <c r="M9" i="27"/>
  <c r="M30" i="27"/>
  <c r="E54" i="23"/>
  <c r="F54" i="23"/>
  <c r="G54" i="23"/>
  <c r="L30" i="25"/>
  <c r="L14" i="25"/>
  <c r="L11" i="25"/>
  <c r="L8" i="25"/>
  <c r="I30" i="25"/>
  <c r="I14" i="25"/>
  <c r="I11" i="25"/>
  <c r="I8" i="25"/>
  <c r="H30" i="25"/>
  <c r="H14" i="25"/>
  <c r="H11" i="25"/>
  <c r="H8" i="25"/>
  <c r="J30" i="25"/>
  <c r="K11" i="27"/>
  <c r="K8" i="27"/>
  <c r="J8" i="28" s="1"/>
  <c r="H27" i="27"/>
  <c r="H33" i="27" s="1"/>
  <c r="P22" i="27"/>
  <c r="Q22" i="27" s="1"/>
  <c r="P17" i="27"/>
  <c r="Q17" i="27" s="1"/>
  <c r="E34" i="24"/>
  <c r="D64" i="23"/>
  <c r="E33" i="24" s="1"/>
  <c r="D8" i="24" s="1"/>
  <c r="F28" i="24"/>
  <c r="C28" i="24"/>
  <c r="J64" i="23"/>
  <c r="H64" i="23"/>
  <c r="H33" i="25" l="1"/>
  <c r="H33" i="28"/>
  <c r="J11" i="25"/>
  <c r="J11" i="28"/>
  <c r="K27" i="27"/>
  <c r="O8" i="27"/>
  <c r="P8" i="27" s="1"/>
  <c r="Q8" i="27" s="1"/>
  <c r="O8" i="25" s="1"/>
  <c r="J8" i="25"/>
  <c r="O30" i="27"/>
  <c r="P30" i="27" s="1"/>
  <c r="O11" i="27"/>
  <c r="M11" i="25" s="1"/>
  <c r="O14" i="27"/>
  <c r="M14" i="25" s="1"/>
  <c r="J14" i="25"/>
  <c r="H27" i="25"/>
  <c r="N22" i="25"/>
  <c r="O22" i="25" s="1"/>
  <c r="N17" i="25"/>
  <c r="O17" i="25" s="1"/>
  <c r="J27" i="25" l="1"/>
  <c r="J27" i="28"/>
  <c r="N30" i="25"/>
  <c r="Q30" i="27"/>
  <c r="O30" i="25" s="1"/>
  <c r="E20" i="24" s="1"/>
  <c r="P14" i="27"/>
  <c r="Q14" i="27" s="1"/>
  <c r="O14" i="25" s="1"/>
  <c r="K33" i="27"/>
  <c r="N8" i="25"/>
  <c r="M8" i="25"/>
  <c r="M30" i="25"/>
  <c r="P11" i="27"/>
  <c r="N11" i="25" s="1"/>
  <c r="O27" i="27"/>
  <c r="J33" i="25" l="1"/>
  <c r="J33" i="28"/>
  <c r="O33" i="27"/>
  <c r="M33" i="25" s="1"/>
  <c r="M27" i="25"/>
  <c r="N14" i="25"/>
  <c r="Q11" i="27"/>
  <c r="G48" i="23"/>
  <c r="F48" i="23"/>
  <c r="E48" i="23"/>
  <c r="G41" i="23"/>
  <c r="F41" i="23"/>
  <c r="E41" i="23"/>
  <c r="G34" i="23"/>
  <c r="F34" i="23"/>
  <c r="E34" i="23"/>
  <c r="G21" i="23"/>
  <c r="F21" i="23"/>
  <c r="E21" i="23"/>
  <c r="E27" i="23"/>
  <c r="F27" i="23"/>
  <c r="G27" i="23"/>
  <c r="E59" i="23"/>
  <c r="F59" i="23"/>
  <c r="G59" i="23"/>
  <c r="G60" i="23" s="1"/>
  <c r="I16" i="9"/>
  <c r="H13" i="9"/>
  <c r="K13" i="9"/>
  <c r="K10" i="9"/>
  <c r="K16" i="9" s="1"/>
  <c r="H10" i="9"/>
  <c r="H7" i="9"/>
  <c r="L7" i="9"/>
  <c r="M13" i="9"/>
  <c r="M7" i="9"/>
  <c r="M10" i="9"/>
  <c r="J16" i="9"/>
  <c r="B16" i="9"/>
  <c r="H27" i="5"/>
  <c r="M24" i="7"/>
  <c r="M21" i="7"/>
  <c r="M18" i="7"/>
  <c r="K24" i="7"/>
  <c r="K21" i="7"/>
  <c r="M24" i="6"/>
  <c r="J24" i="6"/>
  <c r="J24" i="7" s="1"/>
  <c r="J21" i="6"/>
  <c r="J21" i="7"/>
  <c r="J18" i="6"/>
  <c r="J18" i="7" s="1"/>
  <c r="M18" i="6"/>
  <c r="I18" i="5"/>
  <c r="I18" i="6" s="1"/>
  <c r="H18" i="6"/>
  <c r="M24" i="5"/>
  <c r="M21" i="5"/>
  <c r="M18" i="5"/>
  <c r="I24" i="5"/>
  <c r="L24" i="5" s="1"/>
  <c r="I24" i="7"/>
  <c r="H24" i="7"/>
  <c r="I21" i="5"/>
  <c r="I21" i="7"/>
  <c r="K27" i="7"/>
  <c r="H21" i="6"/>
  <c r="B27" i="7"/>
  <c r="H21" i="7"/>
  <c r="H18" i="7"/>
  <c r="D7" i="7"/>
  <c r="D6" i="7"/>
  <c r="D5" i="7"/>
  <c r="D4" i="7"/>
  <c r="B27" i="6"/>
  <c r="H24" i="6"/>
  <c r="D7" i="6"/>
  <c r="D6" i="6"/>
  <c r="D5" i="6"/>
  <c r="D4" i="6"/>
  <c r="B27" i="5"/>
  <c r="D7" i="5"/>
  <c r="D6" i="5"/>
  <c r="D5" i="5"/>
  <c r="D4" i="5"/>
  <c r="B26" i="1"/>
  <c r="I21" i="6"/>
  <c r="L21" i="6" s="1"/>
  <c r="M21" i="6" s="1"/>
  <c r="L21" i="5"/>
  <c r="H27" i="7" l="1"/>
  <c r="J27" i="7"/>
  <c r="F60" i="23"/>
  <c r="E60" i="23"/>
  <c r="H27" i="6"/>
  <c r="M27" i="5"/>
  <c r="L10" i="9"/>
  <c r="I14" i="23"/>
  <c r="M27" i="7"/>
  <c r="I22" i="23"/>
  <c r="O11" i="25"/>
  <c r="Q27" i="27"/>
  <c r="L21" i="7"/>
  <c r="J27" i="6"/>
  <c r="M16" i="9"/>
  <c r="L13" i="9"/>
  <c r="I35" i="23"/>
  <c r="I28" i="23"/>
  <c r="H16" i="9"/>
  <c r="I55" i="23"/>
  <c r="I42" i="23"/>
  <c r="L24" i="7"/>
  <c r="L18" i="6"/>
  <c r="M27" i="6"/>
  <c r="I27" i="5"/>
  <c r="I18" i="7"/>
  <c r="L18" i="5"/>
  <c r="L27" i="5" s="1"/>
  <c r="I24" i="6"/>
  <c r="L24" i="6" s="1"/>
  <c r="L16" i="9" l="1"/>
  <c r="I62" i="23"/>
  <c r="D15" i="24"/>
  <c r="E15" i="24" s="1"/>
  <c r="Q33" i="27"/>
  <c r="O33" i="25" s="1"/>
  <c r="O27" i="25"/>
  <c r="D13" i="24" s="1"/>
  <c r="E13" i="24" s="1"/>
  <c r="L18" i="7"/>
  <c r="L27" i="7" s="1"/>
  <c r="I27" i="7"/>
  <c r="L27" i="6"/>
  <c r="I27" i="6"/>
  <c r="J62" i="23" l="1"/>
  <c r="E18" i="24"/>
  <c r="E23"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3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4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18" authorId="0" shapeId="0" xr:uid="{00000000-0006-0000-05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Jeimy Paola Ortiz Gracia</author>
  </authors>
  <commentList>
    <comment ref="L7" authorId="0" shapeId="0" xr:uid="{00000000-0006-0000-0600-00000100000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s>
  <commentList>
    <comment ref="B4" authorId="0" shapeId="0" xr:uid="{00000000-0006-0000-0700-000001000000}">
      <text>
        <r>
          <rPr>
            <sz val="9"/>
            <color indexed="81"/>
            <rFont val="Tahoma"/>
            <family val="2"/>
          </rPr>
          <t>Adicione otros aportes concertados con el Gerente Público, que se susciten en relación a la naturaleza de su entidad.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Edward M</author>
    <author>Leandry Luz Vargas Alvarez</author>
    <author>ana karina marin quiros marin quiros</author>
    <author>Ligia del Pilar Agudelo</author>
    <author>Cristian Camilo Angulo Escobar</author>
  </authors>
  <commentList>
    <comment ref="M1" authorId="0" shapeId="0" xr:uid="{00000000-0006-0000-0900-000001000000}">
      <text>
        <r>
          <rPr>
            <b/>
            <sz val="9"/>
            <color indexed="81"/>
            <rFont val="Tahoma"/>
            <charset val="1"/>
          </rPr>
          <t>Indice acumulador gradual de los ciclos de evaluación durante el semestre II</t>
        </r>
      </text>
    </comment>
    <comment ref="N1" authorId="0" shapeId="0" xr:uid="{00000000-0006-0000-0900-000002000000}">
      <text>
        <r>
          <rPr>
            <b/>
            <sz val="9"/>
            <color indexed="81"/>
            <rFont val="Tahoma"/>
            <charset val="1"/>
          </rPr>
          <t>Indice total para calcular el cierre de la evaluación</t>
        </r>
      </text>
    </comment>
    <comment ref="P1" authorId="0" shapeId="0" xr:uid="{00000000-0006-0000-0900-000003000000}">
      <text>
        <r>
          <rPr>
            <b/>
            <sz val="9"/>
            <color indexed="81"/>
            <rFont val="Tahoma"/>
            <charset val="1"/>
          </rPr>
          <t>Director 1</t>
        </r>
      </text>
    </comment>
    <comment ref="S1" authorId="0" shapeId="0" xr:uid="{00000000-0006-0000-0900-000004000000}">
      <text>
        <r>
          <rPr>
            <b/>
            <sz val="9"/>
            <color indexed="81"/>
            <rFont val="Tahoma"/>
            <charset val="1"/>
          </rPr>
          <t>Director 2</t>
        </r>
      </text>
    </comment>
    <comment ref="P5" authorId="1" shapeId="0" xr:uid="{00000000-0006-0000-0900-000005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2" shapeId="0" xr:uid="{00000000-0006-0000-0900-000006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1" shapeId="0" xr:uid="{00000000-0006-0000-0900-000007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1" shapeId="0" xr:uid="{00000000-0006-0000-0900-000008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1" shapeId="0" xr:uid="{00000000-0006-0000-0900-000009000000}">
      <text>
        <r>
          <rPr>
            <sz val="12"/>
            <color indexed="81"/>
            <rFont val="Tahoma"/>
            <family val="2"/>
          </rPr>
          <t>Lapso de ejecución del compromiso concertado en el cual deberán adelantarse las acciones necesarias para su cumplimiento.</t>
        </r>
      </text>
    </comment>
    <comment ref="G6" authorId="2" shapeId="0" xr:uid="{00000000-0006-0000-0900-00000A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2" shapeId="0" xr:uid="{00000000-0006-0000-0900-00000B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P6" authorId="3" shapeId="0" xr:uid="{00000000-0006-0000-0900-00000C000000}">
      <text>
        <r>
          <rPr>
            <sz val="12"/>
            <color indexed="81"/>
            <rFont val="Tahoma"/>
            <family val="2"/>
          </rPr>
          <t>Resultado final alcanzado, que se obtiene de la sumatoria entre el cumplimiento del primer y segundo semestre de acuerdo con lo concertado.</t>
        </r>
      </text>
    </comment>
    <comment ref="Q6" authorId="1" shapeId="0" xr:uid="{00000000-0006-0000-0900-00000D000000}">
      <text>
        <r>
          <rPr>
            <sz val="12"/>
            <color indexed="81"/>
            <rFont val="Tahoma"/>
            <family val="2"/>
          </rPr>
          <t>Porcentaje de cumplimiento de los compromisos gerenciales del año de acuerdo con el peso ponderado que se asignó al compromiso institucional.</t>
        </r>
      </text>
    </comment>
    <comment ref="R6" authorId="1" shapeId="0" xr:uid="{00000000-0006-0000-0900-00000E000000}">
      <text>
        <r>
          <rPr>
            <sz val="12"/>
            <color indexed="81"/>
            <rFont val="Tahoma"/>
            <family val="2"/>
          </rPr>
          <t xml:space="preserve">Soportes que acompañan la ejecución de los compromisos gerenciales y que pueden encontrarse de forma física y/o virtual. </t>
        </r>
      </text>
    </comment>
    <comment ref="J7" authorId="4" shapeId="0" xr:uid="{00000000-0006-0000-0900-00000F000000}">
      <text>
        <r>
          <rPr>
            <sz val="12"/>
            <color indexed="81"/>
            <rFont val="Tahoma"/>
            <family val="2"/>
          </rPr>
          <t>Porcentaje programado de cumplimiento de cada compromiso gerencial para este periodo.</t>
        </r>
      </text>
    </comment>
    <comment ref="K7" authorId="2" shapeId="0" xr:uid="{00000000-0006-0000-0900-000010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7" authorId="2" shapeId="0" xr:uid="{00000000-0006-0000-0900-000011000000}">
      <text>
        <r>
          <rPr>
            <sz val="12"/>
            <color indexed="81"/>
            <rFont val="Tahoma"/>
            <family val="2"/>
          </rPr>
          <t>Se registran los aspectos de mejora para el cumplimiento de los compromisos concertados que se encuentren retrasados conforme a lo programado</t>
        </r>
      </text>
    </comment>
    <comment ref="N7" authorId="4" shapeId="0" xr:uid="{00000000-0006-0000-0900-000012000000}">
      <text>
        <r>
          <rPr>
            <sz val="12"/>
            <color indexed="81"/>
            <rFont val="Tahoma"/>
            <family val="2"/>
          </rPr>
          <t>Porcentaje programado de cumplimiento de cada compromiso gerencial durante este periodo.</t>
        </r>
      </text>
    </comment>
    <comment ref="O7" authorId="2" shapeId="0" xr:uid="{00000000-0006-0000-0900-000013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R7" authorId="1" shapeId="0" xr:uid="{00000000-0006-0000-0900-000014000000}">
      <text>
        <r>
          <rPr>
            <sz val="12"/>
            <color indexed="81"/>
            <rFont val="Tahoma"/>
            <family val="2"/>
          </rPr>
          <t>Breve descripción del producto o actividad indicada como evidencia.</t>
        </r>
      </text>
    </comment>
    <comment ref="S7" authorId="1" shapeId="0" xr:uid="{00000000-0006-0000-0900-000015000000}">
      <text>
        <r>
          <rPr>
            <sz val="12"/>
            <color indexed="81"/>
            <rFont val="Tahoma"/>
            <family val="2"/>
          </rPr>
          <t>Ubicación de la misma ya sea en medios físicos o electrónicos.</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N5" authorId="0" shapeId="0" xr:uid="{00000000-0006-0000-0A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A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A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A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A00-000005000000}">
      <text>
        <r>
          <rPr>
            <sz val="12"/>
            <color indexed="81"/>
            <rFont val="Tahoma"/>
            <family val="2"/>
          </rPr>
          <t>Lapso de ejecución del compromiso concertado en el cual deberán adelantarse las acciones necesarias para su cumplimiento.</t>
        </r>
      </text>
    </comment>
    <comment ref="G6" authorId="1" shapeId="0" xr:uid="{00000000-0006-0000-0A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A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N6" authorId="2" shapeId="0" xr:uid="{00000000-0006-0000-0A00-000008000000}">
      <text>
        <r>
          <rPr>
            <sz val="12"/>
            <color indexed="81"/>
            <rFont val="Tahoma"/>
            <family val="2"/>
          </rPr>
          <t>Resultado final alcanzado, que se obtiene de la sumatoria entre el cumplimiento del primer y segundo semestre de acuerdo con lo concertado.</t>
        </r>
      </text>
    </comment>
    <comment ref="O6" authorId="0" shapeId="0" xr:uid="{00000000-0006-0000-0A00-000009000000}">
      <text>
        <r>
          <rPr>
            <sz val="12"/>
            <color indexed="81"/>
            <rFont val="Tahoma"/>
            <family val="2"/>
          </rPr>
          <t>Porcentaje de cumplimiento de los compromisos gerenciales del año de acuerdo con el peso ponderado que se asignó al compromiso institucional.</t>
        </r>
      </text>
    </comment>
    <comment ref="P6" authorId="0" shapeId="0" xr:uid="{00000000-0006-0000-0A00-00000A000000}">
      <text>
        <r>
          <rPr>
            <sz val="12"/>
            <color indexed="81"/>
            <rFont val="Tahoma"/>
            <family val="2"/>
          </rPr>
          <t xml:space="preserve">Soportes que acompañan la ejecución de los compromisos gerenciales y que pueden encontrarse de forma física y/o virtual. </t>
        </r>
      </text>
    </comment>
    <comment ref="I7" authorId="3" shapeId="0" xr:uid="{00000000-0006-0000-0A00-00000B000000}">
      <text>
        <r>
          <rPr>
            <sz val="12"/>
            <color indexed="81"/>
            <rFont val="Tahoma"/>
            <family val="2"/>
          </rPr>
          <t>Porcentaje programado de cumplimiento de cada compromiso gerencial para este periodo.</t>
        </r>
      </text>
    </comment>
    <comment ref="J7" authorId="1" shapeId="0" xr:uid="{00000000-0006-0000-0A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K7" authorId="1" shapeId="0" xr:uid="{00000000-0006-0000-0A00-00000D000000}">
      <text>
        <r>
          <rPr>
            <sz val="12"/>
            <color indexed="81"/>
            <rFont val="Tahoma"/>
            <family val="2"/>
          </rPr>
          <t>Se registran los aspectos de mejora para el cumplimiento de los compromisos concertados que se encuentren retrasados conforme a lo programado</t>
        </r>
      </text>
    </comment>
    <comment ref="L7" authorId="3" shapeId="0" xr:uid="{00000000-0006-0000-0A00-00000E000000}">
      <text>
        <r>
          <rPr>
            <sz val="12"/>
            <color indexed="81"/>
            <rFont val="Tahoma"/>
            <family val="2"/>
          </rPr>
          <t>Porcentaje programado de cumplimiento de cada compromiso gerencial durante este periodo.</t>
        </r>
      </text>
    </comment>
    <comment ref="M7" authorId="1" shapeId="0" xr:uid="{00000000-0006-0000-0A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7" authorId="0" shapeId="0" xr:uid="{00000000-0006-0000-0A00-000010000000}">
      <text>
        <r>
          <rPr>
            <sz val="12"/>
            <color indexed="81"/>
            <rFont val="Tahoma"/>
            <family val="2"/>
          </rPr>
          <t>Breve descripción del producto o actividad indicada como evidencia.</t>
        </r>
      </text>
    </comment>
    <comment ref="Q7" authorId="0" shapeId="0" xr:uid="{00000000-0006-0000-0A00-000011000000}">
      <text>
        <r>
          <rPr>
            <sz val="12"/>
            <color indexed="81"/>
            <rFont val="Tahoma"/>
            <family val="2"/>
          </rPr>
          <t>Ubicación de la misma ya sea en medios físicos o electrónicos.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Leandry Luz Vargas Alvarez</author>
    <author>ana karina marin quiros marin quiros</author>
    <author>Ligia del Pilar Agudelo</author>
    <author>Cristian Camilo Angulo Escobar</author>
  </authors>
  <commentList>
    <comment ref="N5" authorId="0" shapeId="0" xr:uid="{00000000-0006-0000-0B00-00000100000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6" authorId="1" shapeId="0" xr:uid="{00000000-0006-0000-0B00-00000200000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6" authorId="0" shapeId="0" xr:uid="{00000000-0006-0000-0B00-00000300000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6" authorId="0" shapeId="0" xr:uid="{00000000-0006-0000-0B00-000004000000}">
      <text>
        <r>
          <rPr>
            <sz val="12"/>
            <color indexed="81"/>
            <rFont val="Tahoma"/>
            <family val="2"/>
          </rPr>
          <t>Representación cuantitativa en número o porcentaje que debe ser verificable objetivamente y mediante el cual se determina el cumplimiento de los compromisos gerenciales.</t>
        </r>
      </text>
    </comment>
    <comment ref="F6" authorId="0" shapeId="0" xr:uid="{00000000-0006-0000-0B00-000005000000}">
      <text>
        <r>
          <rPr>
            <sz val="12"/>
            <color indexed="81"/>
            <rFont val="Tahoma"/>
            <family val="2"/>
          </rPr>
          <t>Lapso de ejecución del compromiso concertado en el cual deberán adelantarse las acciones necesarias para su cumplimiento.</t>
        </r>
      </text>
    </comment>
    <comment ref="G6" authorId="1" shapeId="0" xr:uid="{00000000-0006-0000-0B00-00000600000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6" authorId="1" shapeId="0" xr:uid="{00000000-0006-0000-0B00-00000700000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N6" authorId="2" shapeId="0" xr:uid="{00000000-0006-0000-0B00-000008000000}">
      <text>
        <r>
          <rPr>
            <sz val="12"/>
            <color indexed="81"/>
            <rFont val="Tahoma"/>
            <family val="2"/>
          </rPr>
          <t>Resultado final alcanzado, que se obtiene de la sumatoria entre el cumplimiento del primer y segundo semestre de acuerdo con lo concertado.</t>
        </r>
      </text>
    </comment>
    <comment ref="O6" authorId="0" shapeId="0" xr:uid="{00000000-0006-0000-0B00-000009000000}">
      <text>
        <r>
          <rPr>
            <sz val="12"/>
            <color indexed="81"/>
            <rFont val="Tahoma"/>
            <family val="2"/>
          </rPr>
          <t>Porcentaje de cumplimiento de los compromisos gerenciales del año de acuerdo con el peso ponderado que se asignó al compromiso institucional.</t>
        </r>
      </text>
    </comment>
    <comment ref="P6" authorId="0" shapeId="0" xr:uid="{00000000-0006-0000-0B00-00000A000000}">
      <text>
        <r>
          <rPr>
            <sz val="12"/>
            <color indexed="81"/>
            <rFont val="Tahoma"/>
            <family val="2"/>
          </rPr>
          <t xml:space="preserve">Soportes que acompañan la ejecución de los compromisos gerenciales y que pueden encontrarse de forma física y/o virtual. </t>
        </r>
      </text>
    </comment>
    <comment ref="I7" authorId="3" shapeId="0" xr:uid="{00000000-0006-0000-0B00-00000B000000}">
      <text>
        <r>
          <rPr>
            <sz val="12"/>
            <color indexed="81"/>
            <rFont val="Tahoma"/>
            <family val="2"/>
          </rPr>
          <t>Porcentaje programado de cumplimiento de cada compromiso gerencial para este periodo.</t>
        </r>
      </text>
    </comment>
    <comment ref="J7" authorId="1" shapeId="0" xr:uid="{00000000-0006-0000-0B00-00000C00000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K7" authorId="1" shapeId="0" xr:uid="{00000000-0006-0000-0B00-00000D000000}">
      <text>
        <r>
          <rPr>
            <sz val="12"/>
            <color indexed="81"/>
            <rFont val="Tahoma"/>
            <family val="2"/>
          </rPr>
          <t>Se registran los aspectos de mejora para el cumplimiento de los compromisos concertados que se encuentren retrasados conforme a lo programado</t>
        </r>
      </text>
    </comment>
    <comment ref="L7" authorId="3" shapeId="0" xr:uid="{00000000-0006-0000-0B00-00000E000000}">
      <text>
        <r>
          <rPr>
            <sz val="12"/>
            <color indexed="81"/>
            <rFont val="Tahoma"/>
            <family val="2"/>
          </rPr>
          <t>Porcentaje programado de cumplimiento de cada compromiso gerencial durante este periodo.</t>
        </r>
      </text>
    </comment>
    <comment ref="M7" authorId="1" shapeId="0" xr:uid="{00000000-0006-0000-0B00-00000F00000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P7" authorId="0" shapeId="0" xr:uid="{00000000-0006-0000-0B00-000010000000}">
      <text>
        <r>
          <rPr>
            <sz val="12"/>
            <color indexed="81"/>
            <rFont val="Tahoma"/>
            <family val="2"/>
          </rPr>
          <t>Breve descripción del producto o actividad indicada como evidencia.</t>
        </r>
      </text>
    </comment>
    <comment ref="Q7" authorId="0" shapeId="0" xr:uid="{00000000-0006-0000-0B00-000011000000}">
      <text>
        <r>
          <rPr>
            <sz val="12"/>
            <color indexed="81"/>
            <rFont val="Tahoma"/>
            <family val="2"/>
          </rPr>
          <t>Ubicación de la misma ya sea en medios físicos o electrónicos.</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ana karina marin quiros marin quiros</author>
    <author>Ligia del Pilar Agudelo</author>
  </authors>
  <commentList>
    <comment ref="B2" authorId="0" shapeId="0" xr:uid="{00000000-0006-0000-0C00-000001000000}">
      <text>
        <r>
          <rPr>
            <b/>
            <sz val="9"/>
            <color indexed="81"/>
            <rFont val="Tahoma"/>
            <family val="2"/>
          </rPr>
          <t>Se deben elegir 5 competencias para ser evaluadas</t>
        </r>
        <r>
          <rPr>
            <sz val="9"/>
            <color indexed="81"/>
            <rFont val="Tahoma"/>
            <family val="2"/>
          </rPr>
          <t xml:space="preserve">
</t>
        </r>
      </text>
    </comment>
    <comment ref="I62" authorId="1" shapeId="0" xr:uid="{00000000-0006-0000-0C00-000002000000}">
      <text>
        <r>
          <rPr>
            <sz val="9"/>
            <color indexed="81"/>
            <rFont val="Tahoma"/>
            <family val="2"/>
          </rPr>
          <t xml:space="preserve">Sumatoria simple de la evaluación (previa conversión según pesos asignados por evaluador) dividido por el numero de competencias evaluadas
</t>
        </r>
      </text>
    </comment>
    <comment ref="J62" authorId="1" shapeId="0" xr:uid="{00000000-0006-0000-0C00-000003000000}">
      <text>
        <r>
          <rPr>
            <b/>
            <sz val="9"/>
            <color indexed="81"/>
            <rFont val="Tahoma"/>
            <family val="2"/>
          </rPr>
          <t>Resultado porcentual de las competencias que pesan el 20% de la evaluación individual</t>
        </r>
      </text>
    </comment>
  </commentList>
</comments>
</file>

<file path=xl/sharedStrings.xml><?xml version="1.0" encoding="utf-8"?>
<sst xmlns="http://schemas.openxmlformats.org/spreadsheetml/2006/main" count="741" uniqueCount="344">
  <si>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</si>
  <si>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</si>
  <si>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</si>
  <si>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</si>
  <si>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</si>
  <si>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</si>
  <si>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</si>
  <si>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</si>
  <si>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</si>
  <si>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</si>
  <si>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</si>
  <si>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</si>
  <si>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</si>
  <si>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</si>
  <si>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</si>
  <si>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</si>
  <si>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</si>
  <si>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</si>
  <si>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</si>
  <si>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</si>
  <si>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</si>
  <si>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</si>
  <si>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</si>
  <si>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</si>
  <si>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</si>
  <si>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</si>
  <si>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</si>
  <si>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</si>
  <si>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</si>
  <si>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</si>
  <si>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</si>
  <si>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</si>
  <si>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</si>
  <si>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</si>
  <si>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</si>
  <si>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</si>
  <si>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</si>
  <si>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</si>
  <si>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</si>
  <si>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</si>
  <si>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</si>
  <si>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</si>
  <si>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</si>
  <si>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</si>
  <si>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</si>
  <si>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</si>
  <si>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</si>
  <si>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</si>
  <si>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</si>
  <si>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</si>
  <si>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</si>
  <si>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Instructivo de diligenciamiento</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</si>
  <si>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</si>
  <si>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</si>
  <si>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</si>
  <si>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</si>
  <si>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</si>
  <si>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</si>
  <si>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</si>
  <si>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</si>
  <si>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</si>
  <si>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</si>
  <si>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</si>
  <si>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</si>
  <si>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</si>
  <si>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</si>
  <si>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</si>
  <si>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</si>
  <si>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</si>
  <si>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</si>
  <si>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</si>
  <si>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</si>
  <si>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</si>
  <si>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</si>
  <si>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</si>
  <si>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</si>
  <si>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</si>
  <si>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</si>
  <si>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</si>
  <si>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</si>
  <si>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</si>
  <si>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2</t>
  </si>
  <si>
    <r>
      <t xml:space="preserve">Para llevar a cabo el ejercicio de valoración de las competencias se dispone del Anexo 2: </t>
    </r>
    <r>
      <rPr>
        <i/>
        <sz val="12"/>
        <color rgb="FF000000"/>
        <rFont val="Arial"/>
        <family val="2"/>
      </rPr>
      <t>Evaluación de competencias</t>
    </r>
    <r>
      <rPr>
        <sz val="12"/>
        <color rgb="FF000000"/>
        <rFont val="Arial"/>
        <family val="2"/>
      </rPr>
      <t>, se incluyen los campos cuyo alcance es el siguiente:
Las competencias se valorarán en una escala de 1 a 5 que mide el desarrollo de las conductas esperadas, de acuerdo a los siguientes criterios de valoración:</t>
    </r>
  </si>
  <si>
    <t>Criterio de valoración</t>
  </si>
  <si>
    <t>Puntaje</t>
  </si>
  <si>
    <t xml:space="preserve">Es consistente en su comportamiento, da ejemplo e influye en otros,  es un referente en su organización  y trasciende su entorno de gestión. </t>
  </si>
  <si>
    <t>Es consistente en su comportamiento y se destaca entre sus pares y en los entonos donde se desenvuelve.  Puede afianzar.</t>
  </si>
  <si>
    <t>Su comportamiento se evidencia de manera regular en los entornos en los que se desenvuelve. Puede mejorar.</t>
  </si>
  <si>
    <t xml:space="preserve">No es consistente en su comportamiento, requiere de acompañamiento. Puede mejorar.   </t>
  </si>
  <si>
    <t>Su comportamiento no se manifiesta, requiere de retroalimentación directa y acompañamiento. Puede mejorar.</t>
  </si>
  <si>
    <t>Esta valoración contempla la percepción que el superior jerárquico, el par y los subalternos tienen sobre las competencias comunes y directivas del Gerente Público.</t>
  </si>
  <si>
    <t>Competencias y conductas asociadas</t>
  </si>
  <si>
    <t>Son las establecidas en el Decreto 815 de 2018 que modifica el artículo 2.2.4.7 del Decreto 1083 de 2015.</t>
  </si>
  <si>
    <t>Evaluación anterior</t>
  </si>
  <si>
    <t>Se registra la información de la última evaluación disponible, resultado de la evaluación de competencias de la evaluación anterior. En caso de no contar con información se deja en blanco la casilla en mención.</t>
  </si>
  <si>
    <t>Evaluación actual</t>
  </si>
  <si>
    <t xml:space="preserve">Este resultado se obtiene de la valoración de cada una de las conductas asociadas a todas las competencias en una escala de 1 a 5, obteniendo por cada competencia un promedio simple. Este valor debe multiplicarse por el porcentaje previamente asignado a cada evaluador (superior jerárquico, 60%; par, 20%; subordinados, 20%, a quienes se le dará la opción de dar o no a conocer su identidad.) </t>
  </si>
  <si>
    <t>Comentarios para la retroalimentación</t>
  </si>
  <si>
    <t>El superior jerárquico visualiza la totalidad de la valoración integral de competencias e identifica  y registra las fortalezas y oportunidades de desarrollo del gerente público que acompañan su gestión.</t>
  </si>
  <si>
    <t>Evaluación final</t>
  </si>
  <si>
    <t>Es el resultado final de la valoración realizada por su superior jerárquico, el par y sus subalternos de las competencias comunes y directivas.</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</si>
  <si>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</si>
  <si>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</si>
  <si>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</si>
  <si>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</si>
  <si>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</si>
  <si>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</si>
  <si>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</si>
  <si>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</si>
  <si>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</si>
  <si>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</si>
  <si>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</si>
  <si>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</si>
  <si>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</si>
  <si>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</si>
  <si>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</si>
  <si>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</si>
  <si>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</si>
  <si>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</si>
  <si>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</si>
  <si>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Ubicación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</si>
  <si>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</si>
  <si>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</si>
  <si>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</si>
  <si>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</si>
  <si>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</si>
  <si>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</si>
  <si>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</si>
  <si>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</si>
  <si>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</si>
  <si>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</si>
  <si>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</si>
  <si>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</si>
  <si>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</si>
  <si>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</si>
  <si>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</si>
  <si>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</si>
  <si>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</si>
  <si>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</si>
  <si>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</si>
  <si>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</si>
  <si>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</si>
  <si>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</si>
  <si>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</si>
  <si>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</si>
  <si>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</si>
  <si>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</si>
  <si>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</si>
  <si>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</si>
  <si>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</si>
  <si>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</si>
  <si>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</si>
  <si>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</si>
  <si>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</si>
  <si>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</si>
  <si>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</si>
  <si>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</si>
  <si>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</si>
  <si>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</si>
  <si>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</si>
  <si>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</si>
  <si>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</si>
  <si>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</si>
  <si>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</si>
  <si>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</si>
  <si>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</si>
  <si>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</si>
  <si>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</si>
  <si>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</si>
  <si>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</si>
  <si>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</si>
  <si>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</si>
  <si>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</si>
  <si>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</si>
  <si>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</si>
  <si>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</si>
  <si>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</si>
  <si>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</si>
  <si>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</si>
  <si>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</si>
  <si>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</si>
  <si>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</si>
  <si>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</si>
  <si>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</si>
  <si>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</si>
  <si>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Cumplimiento año</t>
  </si>
  <si>
    <t xml:space="preserve">Resultado </t>
  </si>
  <si>
    <t>Concertado</t>
  </si>
  <si>
    <t>Logro Semestre
I</t>
  </si>
  <si>
    <t>% cumplimiento programado a 1er semestre</t>
  </si>
  <si>
    <t>% cumplimiento de Indicador 1er Semestre</t>
  </si>
  <si>
    <t>Observaciones del avance y oportunidad de mejora</t>
  </si>
  <si>
    <t>Logro Semestre
II</t>
  </si>
  <si>
    <t>% cumplimiento programado a 2° semestre</t>
  </si>
  <si>
    <t>% Cumplimiento de indicador 2° Semestre</t>
  </si>
  <si>
    <t xml:space="preserve">Descripción </t>
  </si>
  <si>
    <t>Prestar servicios con estándares de calidad para afianzar la confianza de la población.</t>
  </si>
  <si>
    <t>Fortalecer la Gestión Documental de la Entidad: Subproyecto de Rediseño e implementación del Programa de Gestión Documental</t>
  </si>
  <si>
    <t>01/01/2022 AL 31/12/2022</t>
  </si>
  <si>
    <t>Levantamiento y control de calidad del Inventario documental archivo central (5.481 cajas). Ponderación actividad: 30%</t>
  </si>
  <si>
    <r>
      <rPr>
        <b/>
        <sz val="12"/>
        <color rgb="FF000000"/>
        <rFont val="Arial"/>
      </rPr>
      <t xml:space="preserve">Primer Semestre:  01 de enero al 30 de Junio
</t>
    </r>
    <r>
      <rPr>
        <sz val="12"/>
        <color rgb="FF000000"/>
        <rFont val="Arial"/>
      </rPr>
      <t xml:space="preserve">Se culminó el proceso de elaboración del inventario documental y rotulación del Archivo Central del Invima, conforme a las especificaciones técnicas y la normatividad que regula la materia", de 5.481 cajas de referencia X-200, para un total de 12.126 cajas referencia X-200.  
</t>
    </r>
    <r>
      <rPr>
        <b/>
        <sz val="12"/>
        <color rgb="FF000000"/>
        <rFont val="Arial"/>
      </rPr>
      <t xml:space="preserve">Evaluación parcial: 01 de Julio al 20 de Septiembre
</t>
    </r>
    <r>
      <rPr>
        <sz val="12"/>
        <color rgb="FF000000"/>
        <rFont val="Arial"/>
      </rPr>
      <t>Esta actividad se culminó en el primer semestre de 2022, en el marco del Contrato Interadministrativo No. 682 de 2021, en el que se generó la de elaboración del inventario documental y rotulación del Archivo Central del Invima, conforme a las especificaciones técnicas y la normatividad que regula la materia", de 5.481 cajas de referencia X-200, para un total de 12.126 cajas referencia X-200. 
Total de avance: 0%</t>
    </r>
  </si>
  <si>
    <r>
      <rPr>
        <b/>
        <sz val="12"/>
        <color rgb="FF000000"/>
        <rFont val="Arial"/>
      </rPr>
      <t xml:space="preserve">Primer Semestre:  01 de enero al 30 de Junio
</t>
    </r>
    <r>
      <rPr>
        <sz val="12"/>
        <color rgb="FF000000"/>
        <rFont val="Arial"/>
      </rPr>
      <t xml:space="preserve">Inventario Documental del Archivo Central:
https://invimagovco.sharepoint.com/:f:/r/sites/o365_AcuerdodeGestinSG/Shared%20Documents/General/Acuerdo_GestionSG_2022/Compromiso%20No.%201/I%20Semestre/1.1%20Inventario%20Documental%20Archivo%20Central?csf=1&amp;web=1&amp;e=2ipMxR
</t>
    </r>
    <r>
      <rPr>
        <b/>
        <sz val="12"/>
        <color rgb="FF000000"/>
        <rFont val="Arial"/>
      </rPr>
      <t xml:space="preserve">
Evaluación parcial: 01 de Julio al 20 de Septiembre
</t>
    </r>
    <r>
      <rPr>
        <sz val="12"/>
        <color rgb="FF000000"/>
        <rFont val="Arial"/>
      </rPr>
      <t>Inventario Documental del Archivo Central:
https://invimagovco.sharepoint.com/:f:/r/sites/o365_AcuerdodeGestinSG/Shared%20Documents/General/Acuerdo_GestionSG_2022/Compromiso%20No.%201/I%20Semestre/1.1%20Inventario%20Documental%20Archivo%20Central?csf=1&amp;web=1&amp;e=2ipMxR</t>
    </r>
  </si>
  <si>
    <t>Inventario y organización del archivo de gestión del invima I Fase. Ponderación actividad: 40%</t>
  </si>
  <si>
    <r>
      <rPr>
        <b/>
        <sz val="12"/>
        <color rgb="FF000000"/>
        <rFont val="Arial"/>
      </rPr>
      <t xml:space="preserve">Primer Semestre: 01 de enero al 30 de Junio.
</t>
    </r>
    <r>
      <rPr>
        <sz val="12"/>
        <color rgb="FF000000"/>
        <rFont val="Arial"/>
      </rPr>
      <t xml:space="preserve">Se realizó la organización de 163 metros lineales de archivo, correspondientes a 651 cajas X-200, de los registros sanitarios de las Direcciones misionales del INVIMA:
* Dirección de Dispositivos médicos y Otras tecnologías: organización e integración de 209 cajas referencia X-200. 
* Dirección de Cosméticos, Aseo, Plaguicidas y Productos de Higiene Doméstica: 
- Aseo y Plaguicidas: organización e integración de 49 cajas referencia X-200. 
- Comèticos: organización e integración de 119 cajas referencia X-200. 
* Dirección de Medicamentos y Productos Biológicos: Organización e integración de 203 cajas referencia X-200. 
* Dirección de Alimentos y Bebidas:  organización e integración de 71 cajas referencia X-200. 
Proyección de cajas 2022: 1.252
Avance: 651
%  I semestre:  52%
</t>
    </r>
    <r>
      <rPr>
        <b/>
        <sz val="12"/>
        <color rgb="FF000000"/>
        <rFont val="Arial"/>
      </rPr>
      <t xml:space="preserve">Evaluación parcial: 01 de Julio al 20 de Septiembre.
</t>
    </r>
    <r>
      <rPr>
        <sz val="12"/>
        <color rgb="FF000000"/>
        <rFont val="Arial"/>
      </rPr>
      <t xml:space="preserve">Se realizó la organización de 2, 5 metros lineales de archivo, correspondientes a 10 cajas X-200, de los registros sanitarios de las Direcciones misionales del INVIMA:
* Dirección de Dispositivos médicos y Otras tecnologías: organización e integración de 7 cajas referencia X-200. 
* Dirección de Cosméticos, Aseo, Plaguicidas y Productos de Higiene Doméstica: 
- Aseo y Plaguicidas: organización e integración de 3 cajas referencia X-200. 
Proyección de cajas 2022: 1.252
Avance: 661
%  I semestre:  53%
</t>
    </r>
    <r>
      <rPr>
        <b/>
        <sz val="12"/>
        <color rgb="FF000000"/>
        <rFont val="Arial"/>
      </rPr>
      <t xml:space="preserve">Total de avance: </t>
    </r>
    <r>
      <rPr>
        <sz val="12"/>
        <color rgb="FF000000"/>
        <rFont val="Arial"/>
      </rPr>
      <t>1%</t>
    </r>
  </si>
  <si>
    <r>
      <rPr>
        <b/>
        <sz val="12"/>
        <color rgb="FF000000"/>
        <rFont val="Arial"/>
      </rPr>
      <t xml:space="preserve">Primer Semestre:  01 de enero al 30 de Junio
</t>
    </r>
    <r>
      <rPr>
        <sz val="12"/>
        <color rgb="FF000000"/>
        <rFont val="Arial"/>
      </rPr>
      <t xml:space="preserve">Inventario Documentales de Registros Sanitarios de Dispositivos Médicos,Cosméticos,  Aseo y Plaguicidas, Medicamentos y Productos Biológicos y Alimentos y Bebidas
https://invimagovco.sharepoint.com/:f:/r/sites/o365_AcuerdodeGestinSG/Shared%20Documents/General/Acuerdo_GestionSG_2022/Compromiso%20No.%201/I%20Semestre/1.2%20Inventario%20Documental%20Archivo%20de%20Gesti%C3%B3n%20Misional?csf=1&amp;web=1&amp;e=OHukp8
</t>
    </r>
    <r>
      <rPr>
        <b/>
        <sz val="12"/>
        <color rgb="FF000000"/>
        <rFont val="Arial"/>
      </rPr>
      <t xml:space="preserve">Evaluación parcial: 01 de Julio al 20 de Septiembre
</t>
    </r>
    <r>
      <rPr>
        <sz val="12"/>
        <color rgb="FF000000"/>
        <rFont val="Arial"/>
      </rPr>
      <t>Inventario Documentales de Registros Sanitarios de: Dispositivos Médicos, Aseo y Plaguicidas
https://invimagovco.sharepoint.com/:f:/r/sites/o365_AcuerdodeGestinSG/Shared%20Documents/General/Acuerdo_GestionSG_2022/Compromiso%20No.%201/II%20Semestre/1.2%20Inventario%20Documental%20Archivo%20de%20Gesti%C3%B3n%20Misional?csf=1&amp;web=1&amp;e=xqKbXG</t>
    </r>
  </si>
  <si>
    <t>Actualización y socialización de instrumentos arhivisticos (Tablas de Retención Documental-TRD, Cuadro de Clasificación Documental-CCD, Sistema Integrado de Conservación-SIC, Programa de Gestión Documental-PGD,  Modelo de Requisitos para la Gestión de Documentos Electrónicos e inventario Documental). Ponderación actividad: 30%</t>
  </si>
  <si>
    <r>
      <rPr>
        <b/>
        <sz val="12"/>
        <color rgb="FF000000"/>
        <rFont val="Arial"/>
      </rPr>
      <t xml:space="preserve">Primer Semestre:  01 de enero al 30 de Junio
</t>
    </r>
    <r>
      <rPr>
        <sz val="12"/>
        <color rgb="FF000000"/>
        <rFont val="Arial"/>
      </rPr>
      <t xml:space="preserve">Durante el primer semestre se realizaron (treinta y tres) 33 socializaciones  y asistencias técnicas  a las Direcciones Misionales, y grupos adminstrativos del Invima con referencia al  Programa de Gestión Documental- PGD,  Plan Institucional de Archivos Pinar, Sistema Integrado  de Conservación- SIC,actualización  y aplicación de  las Tablas de Retención Documental - TRD, identificación y definición de metadatos (transversales, gestión documental y técnicos),  documentos electrónicos y conformación de expedientes electrónicos de archivo. 
Actualización del PINAR en su versión No. 4 y del SIC en su versión No 3, estos instrumentos fueron aprobados por parte del Comité Institucional de Gestión y Desempeño mediante acta No. 1 del 27 de enero de 2022. 
TRD: 55%
PGD Y PINAR: 73%
SIC: 41%
SOCIALIZACIONES: 41% (80 dependencias)
Total:48%
</t>
    </r>
    <r>
      <rPr>
        <b/>
        <sz val="12"/>
        <color rgb="FF000000"/>
        <rFont val="Arial"/>
      </rPr>
      <t xml:space="preserve">Evaluación Parcial: 01 de Julio al 20 de Septiembre
</t>
    </r>
    <r>
      <rPr>
        <sz val="12"/>
        <color rgb="FF000000"/>
        <rFont val="Arial"/>
      </rPr>
      <t xml:space="preserve">Durante el periodo del 01 de Julio al 20 de Septiembre se realizaron </t>
    </r>
    <r>
      <rPr>
        <b/>
        <sz val="12"/>
        <color rgb="FF000000"/>
        <rFont val="Arial"/>
      </rPr>
      <t>(dieciseis) 16 socializaciones</t>
    </r>
    <r>
      <rPr>
        <sz val="12"/>
        <color rgb="FF000000"/>
        <rFont val="Arial"/>
      </rPr>
      <t xml:space="preserve">  y asistencias técnicas  a las Direcciones Misionales, y grupos adminstrativos del Invima con referencia al  Programa de Gestión Documental- PGD,  Plan Institucional de Archivos Pinar, Sistema Integrado  de Conservación- SIC,actualización  y aplicación de  las Tablas de Retención Documental - TRD, identificación y definición de metadatos (transversales, gestión documental y técnicos),  documentos electrónicos y conformación de expedientes electrónicos de archivo. 
TRD: 5%
PGD Y PINAR: 8%
SIC: 22%
SOCIALIZACIONES: 20% (80 dependencias)
</t>
    </r>
    <r>
      <rPr>
        <b/>
        <sz val="12"/>
        <color rgb="FF000000"/>
        <rFont val="Arial"/>
      </rPr>
      <t>Total de Avance:</t>
    </r>
    <r>
      <rPr>
        <sz val="12"/>
        <color rgb="FF000000"/>
        <rFont val="Arial"/>
      </rPr>
      <t xml:space="preserve"> 14%</t>
    </r>
  </si>
  <si>
    <r>
      <rPr>
        <b/>
        <sz val="12"/>
        <color rgb="FF000000"/>
        <rFont val="Arial"/>
      </rPr>
      <t xml:space="preserve">Primer Semestre:  01 de enero al 30 de Junio
</t>
    </r>
    <r>
      <rPr>
        <sz val="12"/>
        <color rgb="FF000000"/>
        <rFont val="Arial"/>
      </rPr>
      <t xml:space="preserve">Presentaciones de Instrumentos Archivisticos - Fichas técnicas
Listados de Asistencia
https://invimagovco.sharepoint.com/:f:/r/sites/o365_AcuerdodeGestinSG/Shared%20Documents/General/Acuerdo_GestionSG_2022/Compromiso%20No.%201/I%20Semestre/1.3%20Actualizaci%C3%B3n%20y%20Socializaci%C3%B3n%20de%20Instrumentos?csf=1&amp;web=1&amp;e=QkgGwQ
</t>
    </r>
    <r>
      <rPr>
        <b/>
        <sz val="12"/>
        <color rgb="FF000000"/>
        <rFont val="Arial"/>
      </rPr>
      <t xml:space="preserve">Evaluación parcial: 01 de Julio al 20 de Septiembre
</t>
    </r>
    <r>
      <rPr>
        <sz val="12"/>
        <color rgb="FF000000"/>
        <rFont val="Arial"/>
      </rPr>
      <t>Presentaciones de Instrumentos Archivisticos - Fichas técnicas
Listados de Asistencia
https://invimagovco.sharepoint.com/:f:/r/sites/o365_AcuerdodeGestinSG/Shared%20Documents/General/Acuerdo_GestionSG_2022/Compromiso%20No.%201/II%20Semestre/1.3%20Actualizaci%C3%B3n%20y%20Socializaci%C3%B3n%20de%20Instrumentos?csf=1&amp;web=1&amp;e=bT9CfH</t>
    </r>
  </si>
  <si>
    <t>Prestar servicios con estándares de calidad para afianzar la confianza de la población</t>
  </si>
  <si>
    <t>Implementar un botón de pagos PSE para recaudar otros ingresos como son pago de fotocopias, bases de datos, reposiciones por pérdida de carnet institucional , reintegros por concepto de viáticos y gastos de permanencia y traslado de servidores públicos y contratistas de la Entidad.
Adicionalmente,  desarrollar e implementar la solicitud para devolución de dinero de los pagos efectuados por PSE (fase 1),  a través de un aplicativo en ambiente WEB.</t>
  </si>
  <si>
    <t>Desarrollo de botón de pago PSE y ambiente Web Service para la aplicación de pagos estandarizados y devoluciones dinero de los pagos efectuados por PSE (Fase 1). Ponderación actividad: 40%</t>
  </si>
  <si>
    <r>
      <rPr>
        <b/>
        <sz val="12"/>
        <color theme="1"/>
        <rFont val="Arial"/>
        <family val="2"/>
      </rPr>
      <t>Primer Semestre:  01 de enero al 30 de Junio</t>
    </r>
    <r>
      <rPr>
        <sz val="12"/>
        <color theme="1"/>
        <rFont val="Arial"/>
        <family val="2"/>
      </rPr>
      <t xml:space="preserve">
Durante el I semestre se desarrolló la solución a traves de la web, que permitirá a los usuarios realizar los  pagos internos y externos (generación de un nuevo carnet por reposición, pagos de copias simples, devolución de dineros por comisiones, entre otros). Proceso en preproducción para presentación y aprobación del grupo de tesorería.</t>
    </r>
  </si>
  <si>
    <r>
      <rPr>
        <b/>
        <sz val="12"/>
        <color rgb="FF000000"/>
        <rFont val="Arial"/>
      </rPr>
      <t xml:space="preserve">Primer Semestre:  01 de enero al 30 de Junio:
</t>
    </r>
    <r>
      <rPr>
        <sz val="12"/>
        <color rgb="FF000000"/>
        <rFont val="Arial"/>
      </rPr>
      <t>Prototipo de como se vera la pantalla al momento de realizar el tramite.
https://invimagovco.sharepoint.com/:f:/r/sites/o365_AcuerdodeGestinSG/Shared%20Documents/General/Acuerdo_GestionSG_2022/Compromiso%20No.%203?csf=1&amp;web=1&amp;e=7oJOha</t>
    </r>
  </si>
  <si>
    <t>Pruebas y puesta en funcionamiento  del boton de pago PSE y  ambiente Web Service para la aplicación de pagos estandarizados y devoluciones. Ponderación actividad 40%</t>
  </si>
  <si>
    <t>Comunicación a los usuarios internos y externos de las nuevas formas de pago y nuevos servicios. Ponderación actividad: 20%</t>
  </si>
  <si>
    <r>
      <t xml:space="preserve">
</t>
    </r>
    <r>
      <rPr>
        <b/>
        <sz val="12"/>
        <color theme="1"/>
        <rFont val="Arial"/>
        <family val="2"/>
      </rPr>
      <t>Evaluación parcial: 1 de julio al 20 de septiembre de 2022:</t>
    </r>
    <r>
      <rPr>
        <sz val="12"/>
        <color theme="1"/>
        <rFont val="Arial"/>
        <family val="2"/>
      </rPr>
      <t xml:space="preserve">
Se tienen los desarrollos en pruebas y se estima que se entreguen para pruebas de usuario a finales del mes de Septiembre de 2022.</t>
    </r>
  </si>
  <si>
    <r>
      <t xml:space="preserve">Evaluación parcial: 1 de julio al 20 de septiembre de 2022:
</t>
    </r>
    <r>
      <rPr>
        <sz val="12"/>
        <color rgb="FF000000"/>
        <rFont val="Arial"/>
        <family val="2"/>
      </rPr>
      <t>Correo OTI</t>
    </r>
  </si>
  <si>
    <t>Fortalecer la gestión del conocimiento, capacidades y competencias de los servidores públicos de la institución.</t>
  </si>
  <si>
    <t>Fortalecer el desarrollo del conocimiento y competencias técnicas en los Servidores Públicos de Carrera Administrativa y/o de Libre Nombramiento y Remoción dentro del marco del Convenio ICETEX.</t>
  </si>
  <si>
    <t>07/01/2022 AL 31/12/2022</t>
  </si>
  <si>
    <r>
      <t xml:space="preserve">Socializar ante los funcionarios la medida de conciliación contemplada en efr 
</t>
    </r>
    <r>
      <rPr>
        <sz val="12"/>
        <color rgb="FF0070C0"/>
        <rFont val="Arial"/>
        <family val="2"/>
      </rPr>
      <t>Ponderación actividad: 30%</t>
    </r>
  </si>
  <si>
    <t xml:space="preserve">*Publicación en la página Web de la Entidad las Medidas de conciliación efr, como medio de socializacion y consulta permanente. 
*Dentro de las medidas de conciliacion se tienen: 
* Socializaciòn del dia de cumpleaños (9 piezas) a toda la comunidad invima, cumplimiento mensual.
* Teletrabajo, la cual se ha socializado 3 comunicaciones por Systempluss, Yammer, asi como por el Boletín interno de Comunicaciones.
* Se han realizado 7 reuniones con los GTT en donde se ha socializado el modelo efr. </t>
  </si>
  <si>
    <t>La evidencia se encuentra en sharepoint de Talento Humano (Fotos y correos electrónicos de las publicaciones) en la siguiente ruta: 
https://invimagovco.sharepoint.com/sites/o365_GRUPODETALENTOHUMANO/Shared%20Documents/Forms/AllItems.aspx?id=%2Fsites%2Fo365%5FGRUPODETALENTOHUMANO%2FShared%20Documents%2FGeneral%2FBIENESTAR%2FBIENESTAR%202022&amp;viewid=cdc43610%2D59fc%2D4b50%2D967c%2Dd622503744d2</t>
  </si>
  <si>
    <r>
      <t xml:space="preserve">Realizar de manera oportuna el estudio y aprobación de las solicitudes presentadas por los servidores públicos que cumplan con los requisitos del reglamento operativo </t>
    </r>
    <r>
      <rPr>
        <sz val="12"/>
        <color rgb="FF0070C0"/>
        <rFont val="Arial"/>
        <family val="2"/>
      </rPr>
      <t xml:space="preserve"> Ponderación actividad: 40%</t>
    </r>
  </si>
  <si>
    <t>De enero a la fecha, se han aprobado 18 solicitudes de ICETEX presentadas por los servidores públicos que cumplen con los requisitos del reglamento operativo. 
Meta II semestre: 21
Avance: 18
% cumplimiento:  86%</t>
  </si>
  <si>
    <t>* Actas de aprobacion se evidencian en la carpeta compartida del Grupo de Talento Humano en el siguiente link: xxxxx
*Resultado indicador POA " Servidores públicos beneficiados " II semestre</t>
  </si>
  <si>
    <r>
      <t xml:space="preserve">Realizar el seguimiento presupuestal tanto a las aprobaciones como a las 
</t>
    </r>
    <r>
      <rPr>
        <sz val="12"/>
        <color theme="4"/>
        <rFont val="Arial"/>
        <family val="2"/>
      </rPr>
      <t>Ponderación actividad: 30%</t>
    </r>
  </si>
  <si>
    <t>Dentro del cumplimiento presupuestal se realiza verificacion periódica a los rubros asignados al presupuesto de ICETEX, de acuerdo a las aprobaciones como a las condonaciones de Resoluciones. Esta verirciacion es desarrollada por la Coordinacion de Talento Humano y por la persona asignacada de ICETEX.</t>
  </si>
  <si>
    <t xml:space="preserve">Los soportes de cumplimiento se evidencian en:
Informes de gestión, correos electronicos. </t>
  </si>
  <si>
    <t xml:space="preserve">Concertación para el desempeño sobresaliente (5% adicional. Describir los compromisos gerenciales adicionales) </t>
  </si>
  <si>
    <t xml:space="preserve"> Fortalecimiento institucional de la gestión administrativa y de apoyo del Invima </t>
  </si>
  <si>
    <t>Actualización Manual de funciones de la entidad</t>
  </si>
  <si>
    <t>Revisión normatividad vigente y consolidación manuales de funciones expedidos a la fecha. Ponderación actividad: 20%</t>
  </si>
  <si>
    <r>
      <rPr>
        <b/>
        <sz val="12"/>
        <color theme="1"/>
        <rFont val="Arial"/>
        <family val="2"/>
      </rPr>
      <t xml:space="preserve">I Semestre: 
</t>
    </r>
    <r>
      <rPr>
        <sz val="12"/>
        <color theme="1"/>
        <rFont val="Arial"/>
        <family val="2"/>
      </rPr>
      <t xml:space="preserve">1.	Revisión documental y normativa
2.	Elaboración de cronograma y de metodología de trabajo
3.	Sesión de asesoría con el Departamento Administrativo de la Función Pública, frente la actualización de manuales de funciones.
4.	Consolidación del documento con las últimas versiones de las fichas de los manuales de funciones del INVIMA. Paralelo a esta actividad se realizó la actualización de la “Guía para la búsqueda de perfiles”.
5.	Inclusión de competencias laborales comunes y por nivel jerárquico para cada ficha del manual, de acuerdo con lo establecido en el Decreto 815 de 2018, de las recomendaciones realizadas por el Departamento Administrativo de la Función Pública y revisión de los requisitos de formación académica, específicamente que estuvieran establecidos por Núcleos Básicos de Conocimiento.
6.	Análisis de las observaciones a los requisitos de formación y experiencia luego de la revisión por cada una de las fichas.
7.           Organización de la información de las fichas que corresponden a cada dependencia
8.	Envío del correo por parte de la coordinadora del Grupo Talento Humano a las distintas áreas socializando la actividad de actualización del manual de funciones, con indicaciones sobre la tarea a realizar por parte de las dependencias.
9.            Reunión con las áreas para comunicar los lineamientos y responder inquietudes respecto a la tarea de actualización
</t>
    </r>
    <r>
      <rPr>
        <b/>
        <sz val="12"/>
        <color theme="1"/>
        <rFont val="Arial"/>
        <family val="2"/>
      </rPr>
      <t xml:space="preserve">
Evaluación Parcial: 1 julio al 20 de septiembre:
</t>
    </r>
    <r>
      <rPr>
        <sz val="12"/>
        <color theme="1"/>
        <rFont val="Arial"/>
        <family val="2"/>
      </rPr>
      <t xml:space="preserve">
En cumplimiento a los criterios de seguimiento al compromiso de actualizacion del Manual de Funciones, desde el 1° de julio  y hasta el 20 de septiembre de 2022, se han revisado las solictudes de modificación allegadass por 14 Dependencias de las 25 que tiene el Instituto y se realizó la mesa técnica con la Oficina de Laboratorios y Control de Calidad en tres jornadas.</t>
    </r>
  </si>
  <si>
    <r>
      <t xml:space="preserve">Listados de asistencia
Actualización normativa
Manuales por dependencias
Correos enviados a las áreas
https://invimagovco.sharepoint.com/:f:/r/sites/o365_AcuerdodeGestinSG/Shared%20Documents/General/Acuerdo_GestionSG_2022/Compromiso%20Adicional/I%20Semestre?csf=1&amp;web=1&amp;e=fgQRzw
Correos de solicitudes de modificación presentadas por las Dependencias.
Grabaciónes y listados de asistencia de las jornadas de mesas técnicas con la Oficina de Laboratorios. 
Ubicadas en la ruta: 
</t>
    </r>
    <r>
      <rPr>
        <sz val="12"/>
        <color rgb="FFFF0000"/>
        <rFont val="Arial"/>
        <family val="2"/>
      </rPr>
      <t xml:space="preserve">
https://invimagovco.sharepoint.com/:f:/r/sites/o365_GRUPODETALENTOHUMANO/Shared%20Documents/General/VINCULACIONES%20GTH/Actualizaci%C3%B3n%20MF%20INVIMA/Mesas%20de%20trabajo?csf=1&amp;web=1&amp;e=cwR43v</t>
    </r>
  </si>
  <si>
    <t>Mesas de trabajo con Direcciones/dependencias y oficinas, para estructurar el nuevo Manual de Funciones de la Entidad.   Ponderación actividad: 40%</t>
  </si>
  <si>
    <t>Manual de funciones actualizado y publicado. Ponderación actividad: 40%</t>
  </si>
  <si>
    <t xml:space="preserve">FECHA </t>
  </si>
  <si>
    <t>01/07/22 - 20/09/22</t>
  </si>
  <si>
    <t>Julio Cesar Aldana Bula</t>
  </si>
  <si>
    <t>Roy Galindo Wehdeking</t>
  </si>
  <si>
    <t>VIGENCIA</t>
  </si>
  <si>
    <t xml:space="preserve">Firma del Superior Jerárquico </t>
  </si>
  <si>
    <t xml:space="preserve">Firma del Gerente Público </t>
  </si>
  <si>
    <t xml:space="preserve">% Cumplimiento año </t>
  </si>
  <si>
    <t>Desarrollo de botón de pago PSE y ambiente Web Service para la aplicación de pagos estandarizadosy devoluciones dinero de los pagos efectuados por PSE (Fase 1). Ponderación actividad: 40%</t>
  </si>
  <si>
    <t>Mesas de trabajo con Direcciones/dependencias y oficinas, para estructurar el nuevo Manual de Funciones de al Entidad.   Ponderación actividad: 40%</t>
  </si>
  <si>
    <r>
      <rPr>
        <b/>
        <sz val="12"/>
        <color rgb="FF000000"/>
        <rFont val="Arial"/>
      </rPr>
      <t xml:space="preserve">Evaluación parcial: 01 de Julio al 20 de Septiembre
</t>
    </r>
    <r>
      <rPr>
        <sz val="12"/>
        <color rgb="FF000000"/>
        <rFont val="Arial"/>
      </rPr>
      <t>Esta actividad se culminó en el primer semestre de 2022, en el marco del Contrato Interadministrativo No. 682 de 2021, en el que se generó la de elaboración del inventario documental y rotulación del Archivo Central del Invima, conforme a las especificaciones técnicas y la normatividad que regula la materia", de 5.481 cajas de referencia X-200, para un total de 12.126 cajas referencia X-200. 
Total de avance: 100%</t>
    </r>
  </si>
  <si>
    <r>
      <rPr>
        <b/>
        <sz val="12"/>
        <color rgb="FF000000"/>
        <rFont val="Arial"/>
      </rPr>
      <t xml:space="preserve">Evaluación parcial: 01 de Julio al 20 de Septiembre.
</t>
    </r>
    <r>
      <rPr>
        <sz val="12"/>
        <color rgb="FF000000"/>
        <rFont val="Arial"/>
      </rPr>
      <t xml:space="preserve">Se realizó la organización de 2, 5 metros lineales de archivo, correspondientes a 10 cajas X-200, de los registros sanitarios de las Direcciones misionales del INVIMA:
* Dirección de Dispositivos médicos y Otras tecnologías: organización e integración de 7 cajas referencia X-200. 
* Dirección de Cosméticos, Aseo, Plaguicidas y Productos de Higiene Doméstica: 
- Aseo y Plaguicidas: organización e integración de 3 cajas referencia X-200. 
Proyección de cajas 2022: 1.252
Avance: 661
%  I semestre:  53%
</t>
    </r>
    <r>
      <rPr>
        <b/>
        <sz val="12"/>
        <color rgb="FF000000"/>
        <rFont val="Arial"/>
      </rPr>
      <t xml:space="preserve">Total de avance: </t>
    </r>
    <r>
      <rPr>
        <sz val="12"/>
        <color rgb="FF000000"/>
        <rFont val="Arial"/>
      </rPr>
      <t>1%</t>
    </r>
  </si>
  <si>
    <r>
      <rPr>
        <b/>
        <sz val="12"/>
        <color rgb="FF000000"/>
        <rFont val="Arial"/>
      </rPr>
      <t xml:space="preserve">Evaluación Parcial: 01 de Julio al 20 de Septiembre
</t>
    </r>
    <r>
      <rPr>
        <sz val="12"/>
        <color rgb="FF000000"/>
        <rFont val="Arial"/>
      </rPr>
      <t xml:space="preserve">Durante el periodo del 01 de Julio al 20 de Septiembre se realizaron </t>
    </r>
    <r>
      <rPr>
        <b/>
        <sz val="12"/>
        <color rgb="FF000000"/>
        <rFont val="Arial"/>
      </rPr>
      <t>(dieciseis) 16 socializaciones</t>
    </r>
    <r>
      <rPr>
        <sz val="12"/>
        <color rgb="FF000000"/>
        <rFont val="Arial"/>
      </rPr>
      <t xml:space="preserve">  y asistencias técnicas  a las Direcciones Misionales, y grupos adminstrativos del Invima con referencia al  Programa de Gestión Documental- PGD,  Plan Institucional de Archivos Pinar, Sistema Integrado  de Conservación- SIC,actualización  y aplicación de  las Tablas de Retención Documental - TRD, identificación y definición de metadatos (transversales, gestión documental y técnicos),  documentos electrónicos y conformación de expedientes electrónicos de archivo. 
TRD: 5%
PGD Y PINAR: 8%
SIC: 22%
SOCIALIZACIONES: 20% (80 dependencias)
</t>
    </r>
    <r>
      <rPr>
        <b/>
        <sz val="12"/>
        <color rgb="FF000000"/>
        <rFont val="Arial"/>
      </rPr>
      <t>Total de Avance:</t>
    </r>
    <r>
      <rPr>
        <sz val="12"/>
        <color rgb="FF000000"/>
        <rFont val="Arial"/>
      </rPr>
      <t xml:space="preserve"> 14%</t>
    </r>
  </si>
  <si>
    <t>ANEXO 2: VALORACION DE COMPETENCIAS</t>
  </si>
  <si>
    <t>Criterios de valoracion</t>
  </si>
  <si>
    <t>Es consistente en su comportamiento, da ejemplo e influye en otros,  es un referente en su organización  y trasciende su entorno de gestión.</t>
  </si>
  <si>
    <t>Es consistente en su comportamiento y se destaca entre sus pares y en los entornos donde se desenvuelve.  Puede afianzar.</t>
  </si>
  <si>
    <t xml:space="preserve">
Su comportamiento no se manifiesta, requiere de retroalimentación directa y acompañamiento. Puede mejorar.
</t>
  </si>
  <si>
    <t>Competencias comunes
y directivas</t>
  </si>
  <si>
    <t>Conductas asociadas</t>
  </si>
  <si>
    <t>valoracion de los servidores publicos  [1-5]</t>
  </si>
  <si>
    <t xml:space="preserve">Valoracion anterior </t>
  </si>
  <si>
    <t>Valoracion actual</t>
  </si>
  <si>
    <t xml:space="preserve">Comentarios para la retroalimentación </t>
  </si>
  <si>
    <t>Superior</t>
  </si>
  <si>
    <t>Par</t>
  </si>
  <si>
    <t>Subalterno</t>
  </si>
  <si>
    <t>Visión estratégica</t>
  </si>
  <si>
    <t>Articula objetivos, recursos y metas de forma tal
que los resultados generen valor</t>
  </si>
  <si>
    <t>Adopta alternativas si el contexto presenta
obstrucciones a la ejecución de la planeación anual,
involucrando al equipo, aliados y superiores para el
logro de los objetivos</t>
  </si>
  <si>
    <t>Vincula a los actores con incidencia potencial en
los resultados del área a su cargo, para articular
acciones o anticipar negociaciones necesarias</t>
  </si>
  <si>
    <t>Monitorea periódicamente los resultados
alcanzados e introduce cambios en la planeación
para alcanzarlos</t>
  </si>
  <si>
    <t>Presenta nuevas estrategias ante aliados y
superiores para contribuir al logro de los objetivos
institucionales</t>
  </si>
  <si>
    <t>Comunica de manera asertiva, clara y
contundente el objetivo o la meta, logrando la
motivación y compromiso de los equipos de trabajo</t>
  </si>
  <si>
    <t>Traduce la visión y logra que cada miembro del equipo se comprometa y aporte, en un entorno participativo y de toma de decisiones.</t>
  </si>
  <si>
    <t>Total Puntaje del valorador</t>
  </si>
  <si>
    <t>Liderazgo efectivo</t>
  </si>
  <si>
    <t>Forma equipos y les delega responsabilidades y tareas en función de las competencias, el potencial y los intereses de los miembros del equipo.</t>
  </si>
  <si>
    <t>Crea compromiso y moviliza a los miembros de su equipo a gestionar, aceptar retos, desafíos y directrices, superando intereses personales para alcanzar las metas.</t>
  </si>
  <si>
    <t>Brinda apoyo y motiva a su equipo en momentos de adversidad, a la vez que comparte las mejores prácticas y desempeños y celebra el éxito con su gente, incidiendo positivamente en la calidad de vida laboral.</t>
  </si>
  <si>
    <t>Propicia, favorece y acompaña las condiciones para generar y mantener un clima laboral positivo en un entorno de inclusión.</t>
  </si>
  <si>
    <t>Fomenta la comunicación clara y concreta en un entorno de respeto</t>
  </si>
  <si>
    <t>Total Puntaje Evaluador</t>
  </si>
  <si>
    <t>Planeación</t>
  </si>
  <si>
    <t>Prevé situaciones y escenarios futuros</t>
  </si>
  <si>
    <t>Establece los planes de acción necesarios para el desarrollo de los objetivos estratégicos, teniendo en cuenta actividades, responsables, plazos y recursos requeridos; promoviendo altos estándares de desempeño</t>
  </si>
  <si>
    <t>Hace seguimiento a la planeación institucional, con base en los indicadores y metas planeadas, verificando que se realicen los ajustes y retroalimentando el proceso.</t>
  </si>
  <si>
    <t>Orienta la planeación institucional con una visión estratégica, que tiene en cuenta las necesidades y expectativas de los usuarios y ciudadanos</t>
  </si>
  <si>
    <t>Optimiza el uso de los recursos.</t>
  </si>
  <si>
    <t>Concreta oportunidades que generan valor a corto, mediano y largo plazo.</t>
  </si>
  <si>
    <t>Toma de
decisiones</t>
  </si>
  <si>
    <t>Elige con oportunidad, entre las alternativas disponibles, los proyectos a realizar, estableciendo responsabilidades precisas con base en las prioridades de la entidad.</t>
  </si>
  <si>
    <t>Toma en cuenta la opinión técnica de los miembros de su equipo al analizar las alternativas existentes para tomar una decisión y desarrollarla.</t>
  </si>
  <si>
    <t>Decide en situaciones de alta complejidad e incertidumbre teniendo en consideración la consecución de logros y objetivos de la entidad.</t>
  </si>
  <si>
    <t>Efectúa los cambios que considera necesarios para solucionar los problemas detectados o atender situaciones particulares y se hace responsable de la decisión tomada.</t>
  </si>
  <si>
    <t>Detecta amenazas y oportunidades frente a posibles decisiones y elige de forma pertinente.</t>
  </si>
  <si>
    <t>Asume los riesgos de las decisiones tomadas</t>
  </si>
  <si>
    <t>Gestión del
desarrollo de las
personas</t>
  </si>
  <si>
    <t>Identifica las competencias de los miembros del equipo, las evalúa y las impulsa activamente para su desarrollo y aplicación a las tareas asignadas.</t>
  </si>
  <si>
    <t>Promueve la formación de equipos con interdependencias positivas y genera espacios de aprendizaje colaborativo, poniendo en común experiencias, hallazgos y problemas.</t>
  </si>
  <si>
    <t>Organiza los entornos de trabajo para fomentar la polivalencia profesional de los miembros del equipo, facilitando la rotación de puestos y de tareas.</t>
  </si>
  <si>
    <t>Asume una función orientadora para promover y afianzar las mejores prácticas y desempeños.</t>
  </si>
  <si>
    <t>Empodera a los miembros del equipo dándoles autonomía y poder de decisión, preservando la equidad interna y generando compromiso en su equipo de trabajo.</t>
  </si>
  <si>
    <t>Se capacita permanentemente y actualiza sus competencias y estrategias directivas</t>
  </si>
  <si>
    <t>Pensamiento
Sistémico</t>
  </si>
  <si>
    <t>Integra varias áreas de conocimiento para interpretar las interacciones del entorno.</t>
  </si>
  <si>
    <t>Comprende y gestiona las interrelaciones entre las causas y los efectos dentro de los diferentes procesos en los que participa.</t>
  </si>
  <si>
    <t>Identifica la dinámica de los sistemas en los que se ve inmerso y sus conexiones para afrontar los retos del entorno.</t>
  </si>
  <si>
    <t>Participa activamente en el equipo considerando su complejidad e interdependencia para impactar en los resultados esperados.</t>
  </si>
  <si>
    <t>Influye positivamente al equipo desde una perspectiva sistémica, generando una dinámica propia que integre diversos enfoques para interpretar el entorno</t>
  </si>
  <si>
    <t>Resolución de
conflictos</t>
  </si>
  <si>
    <t>Elige con oportunidad, entre muchas alternativas, los proyectos a realizar.</t>
  </si>
  <si>
    <t>Efectúa cambios complejos y comprometidos en sus actividades o en las funciones que tiene asignadas cuando detecta problemas o dificultades para su realización.</t>
  </si>
  <si>
    <t>Decide bajo presión.</t>
  </si>
  <si>
    <t>Decide en situaciones de alta complejidad e incertidumbre.</t>
  </si>
  <si>
    <t>TOTAL</t>
  </si>
  <si>
    <t xml:space="preserve">valoracion  final </t>
  </si>
  <si>
    <t>Firma Superior Jerárquico</t>
  </si>
  <si>
    <t>Anexo 3. Consolidado de evaluación del Acuerdo de Gestión</t>
  </si>
  <si>
    <t xml:space="preserve">Nombre del Gerente Público: </t>
  </si>
  <si>
    <t>Área en la que se desempeña:</t>
  </si>
  <si>
    <t>Secretaría General</t>
  </si>
  <si>
    <t>Fecha:</t>
  </si>
  <si>
    <t xml:space="preserve">ANEXO 3: CONSOLIDADO DE EVALUACION DEL ACUERDO DE GESTION </t>
  </si>
  <si>
    <t>CONCERTACIÓN, SEGUIMIENTO,  RETROALIMENTACIÓN  Y EVALUACIÓN DE COMPROMISOS GERENCIALES</t>
  </si>
  <si>
    <t>PONDERADO</t>
  </si>
  <si>
    <t xml:space="preserve">VALORACION DE COMPETENCIAS </t>
  </si>
  <si>
    <t xml:space="preserve">PONDERADO </t>
  </si>
  <si>
    <t xml:space="preserve">NOTA FINAL </t>
  </si>
  <si>
    <t>CONCERTACION</t>
  </si>
  <si>
    <t>CUMPLIMIENTO FINAL</t>
  </si>
  <si>
    <t>Firma del Gerente Publico.</t>
  </si>
  <si>
    <t>FECHA:</t>
  </si>
  <si>
    <t>VIGENCIA:</t>
  </si>
  <si>
    <t>Listados de asistencia
Actualización normativa
Manuales por dependencias
Correos enviados a las áreas
Correos de solicitudes de modificación presentadas por las Dependencias.
Grabaciónes y listados de asistencia de las jornadas de mesas técnicas con la Oficina de Laboratorios.  https://invimagovco.sharepoint.com/:f:/r/sites/o365_AcuerdodeGestinSG/Shared%20Documents/General/Acuerdo_GestionSG_2022/Compromiso%20Adicional/II%20Semestre?csf=1&amp;web=1&amp;e=MnBrhT</t>
  </si>
  <si>
    <r>
      <rPr>
        <b/>
        <sz val="12"/>
        <color theme="1"/>
        <rFont val="Arial"/>
        <family val="2"/>
      </rPr>
      <t>Evaluación parcial: 1 de julio al 20 de septiembre de 2022:</t>
    </r>
    <r>
      <rPr>
        <sz val="12"/>
        <color theme="1"/>
        <rFont val="Arial"/>
        <family val="2"/>
      </rPr>
      <t xml:space="preserve">
Se tienen los desarrollos en pruebas y se estima que se entreguen para pruebas de usuario a finales del mes de Septiembre de 2022.</t>
    </r>
  </si>
  <si>
    <t>01/07/2022 AL 31/12/2022</t>
  </si>
  <si>
    <t>Socializar ante los funcionarios la medida de conciliación contemplada en efr 
Ponderación actividad: 30%</t>
  </si>
  <si>
    <t>Realizar de manera oportuna el estudio y aprobación de las solicitudes presentadas por los servidores públicos que cumplan con los requisitos del reglamento operativo  Ponderación actividad: 40%</t>
  </si>
  <si>
    <t>Realizar el seguimiento presupuestal tanto a las aprobaciones como a las 
Ponderación actividad: 30%</t>
  </si>
  <si>
    <t xml:space="preserve">*Publicación en la página Web de la Entidad las Medidas de conciliación efr, como medio de socializacion y consulta permanente. 
* Se han realizado 7 reuniones con los GTT en donde se ha socializado el modelo efr. </t>
  </si>
  <si>
    <t>https://www.invima.gov.co/en/web/guest/gestion-del-talento-humano
https://invimagovco.sharepoint.com/:f:/r/sites/o365_AcuerdodeGestinSG/Shared%20Documents/General/Acuerdo_GestionSG_2022/Compromiso%20No.%203/II%20Semestre?csf=1&amp;web=1&amp;e=dJg5fI</t>
  </si>
  <si>
    <t>https://invimagovco.sharepoint.com/:f:/r/sites/o365_AcuerdodeGestinSG/Shared%20Documents/General/Acuerdo_GestionSG_2022/Compromiso%20No.%203/II%20Semestre?csf=1&amp;web=1&amp;e=cJdd7N
*Resultado indicador POA " Servidores públicos beneficiados " II semestre</t>
  </si>
  <si>
    <t>https://invimagovco.sharepoint.com/:f:/r/sites/o365_AcuerdodeGestinSG/Shared%20Documents/General/Acuerdo_GestionSG_2022/Compromiso%20No.%203/II%20Semestre?csf=1&amp;web=1&amp;e=cJdd7N</t>
  </si>
  <si>
    <t xml:space="preserve">Compromiso con control de cambios mediante acta No. 002-2002: Durante I semestre se concerto el compromiso: Elaboración de los estudios y diseños requeridos para la construcción de los laboratorios con los siguientes avances de cumplimiento: 
La actividad No. 1:  Contratación abogado y arquitecto para identificación de necesidades: obtuvo una calificación del 100% </t>
  </si>
  <si>
    <t>Compromiso con control de cambios mediante acta No. 002-2002: 
Actividad No. 2: Contratar los estudios técnicos y diseños para los laboratorios del Invima (coontratos adjudicados): obtuvo un % de avance del 10%</t>
  </si>
  <si>
    <t>Compromiso con control de cambios mediante acta No. 002-2002: 
Actividad No. 3: Estudios y diseños elaborados para los laboratorios del invima. obtuvo un % de avance 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</si>
</sst>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Red]0.0"/>
    <numFmt numFmtId="165" formatCode="0.0"/>
    <numFmt numFmtId="166" formatCode="0.0%"/>
    <numFmt numFmtId="167" formatCode="_-* #,##0_-;\-* #,##0_-;_-* &quot;-&quot;??_-;_-@_-"/>
  </numFmts>
  <fonts count="72"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6"/>
      <color theme="0"/>
      <name val="Arial"/>
      <family val="2"/>
    </font>
    <font>
      <sz val="11"/>
      <color theme="1"/>
      <name val="Arial"/>
      <family val="2"/>
    </font>
    <font>
      <sz val="11"/>
      <name val="Arial"/>
      <family val="2"/>
    </font>
    <font>
      <sz val="8"/>
      <color theme="1"/>
      <name val="Arial"/>
      <family val="2"/>
    </font>
    <font>
      <sz val="10"/>
      <color theme="1"/>
      <name val="Arial"/>
      <family val="2"/>
    </font>
    <font>
      <i/>
      <sz val="8"/>
      <color theme="1"/>
      <name val="Arial"/>
      <family val="2"/>
    </font>
    <font>
      <sz val="9"/>
      <color theme="1"/>
      <name val="Arial"/>
      <family val="2"/>
    </font>
    <font>
      <sz val="10"/>
      <name val="Arial"/>
      <family val="2"/>
    </font>
    <font>
      <sz val="10"/>
      <color rgb="FFFF0000"/>
      <name val="Arial"/>
      <family val="2"/>
    </font>
    <font>
      <b/>
      <sz val="14"/>
      <color theme="0"/>
      <name val="Arial"/>
      <family val="2"/>
    </font>
    <font>
      <sz val="11"/>
      <color theme="1"/>
      <name val="Arial Narrow"/>
      <family val="2"/>
    </font>
    <font>
      <sz val="12"/>
      <color rgb="FF000000"/>
      <name val="Calibri"/>
      <family val="2"/>
      <scheme val="minor"/>
    </font>
    <font>
      <sz val="12"/>
      <color theme="1"/>
      <name val="Calibri"/>
      <family val="2"/>
      <scheme val="minor"/>
    </font>
    <font>
      <b/>
      <sz val="18"/>
      <color theme="0"/>
      <name val="Arial"/>
      <family val="2"/>
    </font>
    <font>
      <u/>
      <sz val="11"/>
      <color theme="10"/>
      <name val="Calibri"/>
      <family val="2"/>
      <scheme val="minor"/>
    </font>
    <font>
      <u/>
      <sz val="11"/>
      <color theme="11"/>
      <name val="Calibri"/>
      <family val="2"/>
      <scheme val="minor"/>
    </font>
    <font>
      <sz val="12"/>
      <color theme="1"/>
      <name val="Arial"/>
      <family val="2"/>
    </font>
    <font>
      <sz val="12"/>
      <color rgb="FF000000"/>
      <name val="Arial"/>
      <family val="2"/>
    </font>
    <font>
      <i/>
      <sz val="12"/>
      <color rgb="FF000000"/>
      <name val="Arial"/>
      <family val="2"/>
    </font>
    <font>
      <sz val="11"/>
      <color rgb="FF000000"/>
      <name val="Arial"/>
      <family val="2"/>
    </font>
    <font>
      <b/>
      <sz val="9"/>
      <color theme="1"/>
      <name val="Arial"/>
      <family val="2"/>
    </font>
    <font>
      <sz val="11"/>
      <color theme="5"/>
      <name val="Arial"/>
      <family val="2"/>
    </font>
    <font>
      <sz val="14"/>
      <color theme="1"/>
      <name val="Calibri"/>
      <family val="2"/>
      <scheme val="minor"/>
    </font>
    <font>
      <b/>
      <sz val="12"/>
      <color theme="0"/>
      <name val="Arial"/>
      <family val="2"/>
    </font>
    <font>
      <b/>
      <sz val="10"/>
      <color theme="0"/>
      <name val="Arial"/>
      <family val="2"/>
    </font>
    <font>
      <sz val="10"/>
      <color theme="0"/>
      <name val="Arial"/>
      <family val="2"/>
    </font>
    <font>
      <sz val="14"/>
      <color theme="1"/>
      <name val="Arial"/>
      <family val="2"/>
    </font>
    <font>
      <b/>
      <sz val="20"/>
      <color theme="0"/>
      <name val="Arial"/>
      <family val="2"/>
    </font>
    <font>
      <b/>
      <sz val="14"/>
      <color theme="1"/>
      <name val="Arial"/>
      <family val="2"/>
    </font>
    <font>
      <sz val="26"/>
      <color theme="1"/>
      <name val="Arial"/>
      <family val="2"/>
    </font>
    <font>
      <sz val="16"/>
      <color theme="1"/>
      <name val="Arial"/>
      <family val="2"/>
    </font>
    <font>
      <b/>
      <sz val="18"/>
      <color theme="1"/>
      <name val="Arial"/>
      <family val="2"/>
    </font>
    <font>
      <b/>
      <sz val="20"/>
      <color theme="1"/>
      <name val="Arial"/>
      <family val="2"/>
    </font>
    <font>
      <b/>
      <sz val="22"/>
      <color theme="1"/>
      <name val="Arial"/>
      <family val="2"/>
    </font>
    <font>
      <b/>
      <sz val="22"/>
      <color theme="1"/>
      <name val="Calibri"/>
      <family val="2"/>
      <scheme val="minor"/>
    </font>
    <font>
      <b/>
      <sz val="16"/>
      <color theme="1"/>
      <name val="Arial"/>
      <family val="2"/>
    </font>
    <font>
      <sz val="16"/>
      <name val="Arial"/>
      <family val="2"/>
    </font>
    <font>
      <b/>
      <sz val="28"/>
      <color theme="1"/>
      <name val="Arial"/>
      <family val="2"/>
    </font>
    <font>
      <sz val="14"/>
      <color theme="1"/>
      <name val="Times New Roman"/>
      <family val="1"/>
    </font>
    <font>
      <sz val="12"/>
      <color indexed="81"/>
      <name val="Tahoma"/>
      <family val="2"/>
    </font>
    <font>
      <sz val="18"/>
      <color indexed="81"/>
      <name val="Tahoma"/>
      <family val="2"/>
    </font>
    <font>
      <b/>
      <sz val="24"/>
      <color rgb="FF000000"/>
      <name val="Arial"/>
      <family val="2"/>
    </font>
    <font>
      <b/>
      <sz val="24"/>
      <color theme="1"/>
      <name val="Arial"/>
      <family val="2"/>
    </font>
    <font>
      <b/>
      <sz val="12"/>
      <color rgb="FF000000"/>
      <name val="Arial"/>
      <family val="2"/>
    </font>
    <font>
      <sz val="12"/>
      <name val="Arial"/>
      <family val="2"/>
    </font>
    <font>
      <sz val="8"/>
      <color theme="0"/>
      <name val="Arial"/>
      <family val="2"/>
    </font>
    <font>
      <sz val="18"/>
      <color theme="1"/>
      <name val="Arial"/>
      <family val="2"/>
    </font>
    <font>
      <sz val="18"/>
      <name val="Arial"/>
      <family val="2"/>
    </font>
    <font>
      <b/>
      <sz val="20"/>
      <name val="Arial"/>
      <family val="2"/>
    </font>
    <font>
      <b/>
      <sz val="20"/>
      <color rgb="FFFF0000"/>
      <name val="Arial"/>
      <family val="2"/>
    </font>
    <font>
      <b/>
      <sz val="20"/>
      <color rgb="FFFFC000"/>
      <name val="Arial"/>
      <family val="2"/>
    </font>
    <font>
      <sz val="12"/>
      <color rgb="FF0070C0"/>
      <name val="Arial"/>
      <family val="2"/>
    </font>
    <font>
      <sz val="12"/>
      <color theme="4"/>
      <name val="Arial"/>
      <family val="2"/>
    </font>
    <font>
      <sz val="12"/>
      <color rgb="FF000000"/>
      <name val="Arial"/>
    </font>
    <font>
      <b/>
      <sz val="12"/>
      <color rgb="FF000000"/>
      <name val="Arial"/>
    </font>
    <font>
      <sz val="12"/>
      <color rgb="FFFF0000"/>
      <name val="Arial"/>
      <family val="2"/>
    </font>
    <font>
      <b/>
      <sz val="9"/>
      <color indexed="81"/>
      <name val="Tahoma"/>
      <charset val="1"/>
    </font>
    <font>
      <sz val="12"/>
      <color theme="3"/>
      <name val="Arial"/>
      <family val="2"/>
    </font>
    <font>
      <u/>
      <sz val="11"/>
      <name val="Calibri"/>
      <family val="2"/>
      <scheme val="minor"/>
    </font>
    <font>
      <sz val="14"/>
      <name val="Arial"/>
      <family val="2"/>
    </font>
  </fonts>
  <fills count="17">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rgb="FF3067CC"/>
        <bgColor indexed="64"/>
      </patternFill>
    </fill>
    <fill>
      <patternFill patternType="solid">
        <fgColor theme="0" tint="-0.14999847407452621"/>
        <bgColor indexed="64"/>
      </patternFill>
    </fill>
    <fill>
      <patternFill patternType="solid">
        <fgColor theme="0"/>
        <bgColor rgb="FF000000"/>
      </patternFill>
    </fill>
    <fill>
      <patternFill patternType="solid">
        <fgColor rgb="FF3772FF"/>
        <bgColor indexed="64"/>
      </patternFill>
    </fill>
    <fill>
      <patternFill patternType="solid">
        <fgColor rgb="FFFFFF00"/>
        <bgColor indexed="64"/>
      </patternFill>
    </fill>
    <fill>
      <patternFill patternType="solid">
        <fgColor theme="3" tint="0.59999389629810485"/>
        <bgColor indexed="64"/>
      </patternFill>
    </fill>
    <fill>
      <patternFill patternType="solid">
        <fgColor rgb="FF00B0F0"/>
        <bgColor indexed="64"/>
      </patternFill>
    </fill>
  </fills>
  <borders count="7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medium">
        <color auto="1"/>
      </left>
      <right/>
      <top style="medium">
        <color auto="1"/>
      </top>
      <bottom/>
      <diagonal/>
    </border>
    <border>
      <left/>
      <right style="thin">
        <color auto="1"/>
      </right>
      <top style="medium">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style="medium">
        <color auto="1"/>
      </right>
      <top style="thin">
        <color auto="1"/>
      </top>
      <bottom/>
      <diagonal/>
    </border>
    <border>
      <left style="thin">
        <color auto="1"/>
      </left>
      <right/>
      <top style="thin">
        <color auto="1"/>
      </top>
      <bottom/>
      <diagonal/>
    </border>
    <border>
      <left style="medium">
        <color auto="1"/>
      </left>
      <right style="thin">
        <color auto="1"/>
      </right>
      <top/>
      <bottom style="medium">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medium">
        <color auto="1"/>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bottom/>
      <diagonal/>
    </border>
    <border>
      <left/>
      <right style="thin">
        <color auto="1"/>
      </right>
      <top style="medium">
        <color auto="1"/>
      </top>
      <bottom style="medium">
        <color auto="1"/>
      </bottom>
      <diagonal/>
    </border>
    <border>
      <left style="medium">
        <color rgb="FF000000"/>
      </left>
      <right/>
      <top style="medium">
        <color auto="1"/>
      </top>
      <bottom style="medium">
        <color rgb="FF000000"/>
      </bottom>
      <diagonal/>
    </border>
    <border>
      <left/>
      <right style="medium">
        <color rgb="FF000000"/>
      </right>
      <top style="medium">
        <color auto="1"/>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auto="1"/>
      </left>
      <right style="medium">
        <color indexed="64"/>
      </right>
      <top/>
      <bottom style="thin">
        <color auto="1"/>
      </bottom>
      <diagonal/>
    </border>
  </borders>
  <cellStyleXfs count="13">
    <xf numFmtId="0" fontId="0" fillId="0" borderId="0"/>
    <xf numFmtId="9" fontId="1" fillId="0" borderId="0" applyFont="0" applyFill="0" applyBorder="0" applyAlignment="0" applyProtection="0"/>
    <xf numFmtId="0" fontId="19" fillId="0" borderId="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43" fontId="1" fillId="0" borderId="0" applyFont="0" applyFill="0" applyBorder="0" applyAlignment="0" applyProtection="0"/>
    <xf numFmtId="0" fontId="26" fillId="0" borderId="0" applyNumberFormat="0" applyFill="0" applyBorder="0" applyAlignment="0" applyProtection="0"/>
  </cellStyleXfs>
  <cellXfs count="715">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5" fillId="0" borderId="1" xfId="0" applyFont="1" applyBorder="1" applyAlignment="1">
      <alignment horizontal="center" vertical="center"/>
    </xf>
    <xf numFmtId="9" fontId="5" fillId="0" borderId="1" xfId="1" applyFont="1" applyBorder="1" applyAlignment="1">
      <alignment horizontal="center" vertical="center"/>
    </xf>
    <xf numFmtId="0" fontId="4" fillId="0" borderId="0" xfId="0" applyFont="1" applyAlignment="1">
      <alignment horizontal="center"/>
    </xf>
    <xf numFmtId="0" fontId="5" fillId="0" borderId="0" xfId="0" applyFont="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xf numFmtId="0" fontId="5" fillId="0" borderId="4" xfId="0" applyFont="1" applyBorder="1" applyAlignment="1">
      <alignment horizontal="center" vertical="justify" wrapText="1"/>
    </xf>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Alignment="1">
      <alignment horizontal="center" vertical="center"/>
    </xf>
    <xf numFmtId="0" fontId="5" fillId="0" borderId="1" xfId="0" applyFont="1" applyBorder="1" applyAlignment="1">
      <alignment horizontal="center" vertical="justify" wrapText="1"/>
    </xf>
    <xf numFmtId="0" fontId="13" fillId="0" borderId="6" xfId="0" applyFont="1" applyBorder="1" applyAlignment="1">
      <alignment vertical="center" wrapText="1"/>
    </xf>
    <xf numFmtId="0" fontId="13" fillId="0" borderId="6" xfId="0" applyFont="1" applyBorder="1" applyAlignment="1">
      <alignment vertical="center"/>
    </xf>
    <xf numFmtId="0" fontId="16" fillId="5" borderId="11" xfId="0" applyFont="1" applyFill="1" applyBorder="1" applyAlignment="1">
      <alignment horizontal="center" vertical="center"/>
    </xf>
    <xf numFmtId="0" fontId="16" fillId="5" borderId="16" xfId="0" applyFont="1" applyFill="1" applyBorder="1" applyAlignment="1">
      <alignment horizontal="center" vertical="center"/>
    </xf>
    <xf numFmtId="0" fontId="14" fillId="5" borderId="27"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3" fillId="0" borderId="21" xfId="0" applyFont="1" applyBorder="1" applyAlignment="1">
      <alignment vertical="center" wrapText="1"/>
    </xf>
    <xf numFmtId="165" fontId="18" fillId="7" borderId="1" xfId="0" applyNumberFormat="1" applyFont="1" applyFill="1" applyBorder="1" applyAlignment="1" applyProtection="1">
      <alignment horizontal="center" vertical="center" wrapText="1"/>
      <protection locked="0"/>
    </xf>
    <xf numFmtId="0" fontId="4" fillId="0" borderId="0" xfId="0" applyFont="1" applyAlignment="1">
      <alignment horizontal="left"/>
    </xf>
    <xf numFmtId="0" fontId="22" fillId="0" borderId="0" xfId="0" applyFont="1"/>
    <xf numFmtId="9" fontId="17" fillId="4" borderId="2" xfId="0" applyNumberFormat="1" applyFont="1" applyFill="1" applyBorder="1" applyAlignment="1">
      <alignment horizontal="center" vertical="center" wrapText="1"/>
    </xf>
    <xf numFmtId="0" fontId="15" fillId="0" borderId="1" xfId="0" applyFont="1" applyBorder="1" applyAlignment="1">
      <alignment horizontal="left" vertical="center" wrapText="1"/>
    </xf>
    <xf numFmtId="165" fontId="18" fillId="7" borderId="1" xfId="0" applyNumberFormat="1" applyFont="1" applyFill="1" applyBorder="1" applyAlignment="1">
      <alignment horizontal="center" vertical="center" wrapText="1"/>
    </xf>
    <xf numFmtId="0" fontId="24" fillId="0" borderId="0" xfId="0" applyFont="1"/>
    <xf numFmtId="0" fontId="24" fillId="8" borderId="0" xfId="0" applyFont="1" applyFill="1"/>
    <xf numFmtId="0" fontId="4" fillId="8" borderId="0" xfId="0" applyFont="1" applyFill="1"/>
    <xf numFmtId="0" fontId="13" fillId="8" borderId="0" xfId="0" applyFont="1" applyFill="1" applyAlignment="1">
      <alignment vertical="center"/>
    </xf>
    <xf numFmtId="0" fontId="13" fillId="8" borderId="0" xfId="0" applyFont="1" applyFill="1" applyAlignment="1">
      <alignment horizontal="left" vertical="center"/>
    </xf>
    <xf numFmtId="0" fontId="20" fillId="8" borderId="0" xfId="0" applyFont="1" applyFill="1" applyAlignment="1">
      <alignment vertical="top" wrapText="1"/>
    </xf>
    <xf numFmtId="0" fontId="23" fillId="9" borderId="0" xfId="0" applyFont="1" applyFill="1"/>
    <xf numFmtId="0" fontId="28" fillId="8" borderId="0" xfId="0" applyFont="1" applyFill="1"/>
    <xf numFmtId="0" fontId="11" fillId="8" borderId="37" xfId="0" applyFont="1" applyFill="1" applyBorder="1" applyAlignment="1">
      <alignment horizontal="center" vertical="center"/>
    </xf>
    <xf numFmtId="0" fontId="28" fillId="8" borderId="46" xfId="0" applyFont="1" applyFill="1" applyBorder="1"/>
    <xf numFmtId="0" fontId="28" fillId="8" borderId="47" xfId="0" applyFont="1" applyFill="1" applyBorder="1"/>
    <xf numFmtId="0" fontId="28" fillId="8" borderId="37" xfId="0" applyFont="1" applyFill="1" applyBorder="1" applyAlignment="1">
      <alignment horizontal="center" vertical="center"/>
    </xf>
    <xf numFmtId="0" fontId="28" fillId="0" borderId="46" xfId="0" applyFont="1" applyBorder="1"/>
    <xf numFmtId="0" fontId="11" fillId="8" borderId="39" xfId="0" applyFont="1" applyFill="1" applyBorder="1" applyAlignment="1">
      <alignment horizontal="center" wrapText="1"/>
    </xf>
    <xf numFmtId="0" fontId="11" fillId="8" borderId="16" xfId="0" applyFont="1" applyFill="1" applyBorder="1" applyAlignment="1">
      <alignment horizont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11" fillId="8" borderId="50" xfId="0" applyFont="1" applyFill="1" applyBorder="1" applyAlignment="1">
      <alignment horizontal="center" vertical="center" wrapText="1"/>
    </xf>
    <xf numFmtId="0" fontId="29" fillId="9" borderId="0" xfId="0" applyFont="1" applyFill="1"/>
    <xf numFmtId="0" fontId="13" fillId="8" borderId="0" xfId="0" applyFont="1" applyFill="1"/>
    <xf numFmtId="0" fontId="13" fillId="0" borderId="0" xfId="0" applyFont="1"/>
    <xf numFmtId="0" fontId="13" fillId="0" borderId="0" xfId="0" applyFont="1" applyAlignment="1">
      <alignment horizontal="left"/>
    </xf>
    <xf numFmtId="0" fontId="13" fillId="0" borderId="33" xfId="0" applyFont="1" applyBorder="1"/>
    <xf numFmtId="0" fontId="13" fillId="0" borderId="43" xfId="0" applyFont="1" applyBorder="1" applyAlignment="1">
      <alignment horizontal="center"/>
    </xf>
    <xf numFmtId="0" fontId="13" fillId="0" borderId="46" xfId="0" applyFont="1" applyBorder="1"/>
    <xf numFmtId="0" fontId="13" fillId="0" borderId="47" xfId="0" applyFont="1" applyBorder="1" applyAlignment="1">
      <alignment horizontal="center"/>
    </xf>
    <xf numFmtId="0" fontId="13" fillId="0" borderId="42" xfId="0" applyFont="1" applyBorder="1"/>
    <xf numFmtId="0" fontId="13" fillId="0" borderId="40" xfId="0" applyFont="1" applyBorder="1" applyAlignment="1">
      <alignment horizontal="center" vertical="center"/>
    </xf>
    <xf numFmtId="0" fontId="31" fillId="8" borderId="0" xfId="0" applyFont="1" applyFill="1" applyAlignment="1">
      <alignment horizontal="left" vertical="center" wrapText="1"/>
    </xf>
    <xf numFmtId="0" fontId="13" fillId="8" borderId="0" xfId="0" applyFont="1" applyFill="1" applyAlignment="1">
      <alignment horizontal="center"/>
    </xf>
    <xf numFmtId="0" fontId="13" fillId="8" borderId="0" xfId="0" applyFont="1" applyFill="1" applyAlignment="1">
      <alignment horizontal="left"/>
    </xf>
    <xf numFmtId="0" fontId="18" fillId="0" borderId="1" xfId="0" applyFont="1" applyBorder="1" applyAlignment="1">
      <alignment horizontal="center" vertical="center"/>
    </xf>
    <xf numFmtId="0" fontId="4" fillId="0" borderId="1" xfId="0" applyFont="1" applyBorder="1" applyAlignment="1">
      <alignment horizontal="center" vertical="center" wrapText="1"/>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5" fillId="0" borderId="4" xfId="0" applyFont="1" applyBorder="1" applyAlignment="1">
      <alignment horizontal="center" vertical="center" wrapText="1"/>
    </xf>
    <xf numFmtId="165" fontId="13" fillId="8" borderId="0" xfId="0" applyNumberFormat="1" applyFont="1" applyFill="1" applyAlignment="1">
      <alignment horizontal="center" vertical="center"/>
    </xf>
    <xf numFmtId="165" fontId="33" fillId="8" borderId="1" xfId="0" applyNumberFormat="1" applyFont="1" applyFill="1" applyBorder="1" applyAlignment="1">
      <alignment horizontal="center" vertical="center"/>
    </xf>
    <xf numFmtId="0" fontId="10" fillId="4"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32" fillId="8" borderId="1" xfId="0" applyFont="1" applyFill="1" applyBorder="1" applyAlignment="1">
      <alignment horizontal="center" vertical="center"/>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5" fillId="0" borderId="1" xfId="0" applyFont="1" applyBorder="1" applyAlignment="1">
      <alignment horizontal="justify" vertical="center" wrapText="1"/>
    </xf>
    <xf numFmtId="0" fontId="11" fillId="8" borderId="11" xfId="0" applyFont="1" applyFill="1" applyBorder="1" applyAlignment="1">
      <alignment horizontal="center" vertical="center" wrapText="1"/>
    </xf>
    <xf numFmtId="0" fontId="37" fillId="10" borderId="37" xfId="0" applyFont="1" applyFill="1" applyBorder="1" applyAlignment="1">
      <alignment vertical="center" wrapText="1"/>
    </xf>
    <xf numFmtId="164" fontId="36" fillId="10" borderId="37" xfId="0" applyNumberFormat="1" applyFont="1" applyFill="1" applyBorder="1" applyAlignment="1">
      <alignment horizontal="center" vertical="center" wrapText="1"/>
    </xf>
    <xf numFmtId="9" fontId="37" fillId="10" borderId="37" xfId="1" applyFont="1" applyFill="1" applyBorder="1" applyAlignment="1" applyProtection="1">
      <alignment vertical="center" wrapText="1"/>
    </xf>
    <xf numFmtId="0" fontId="38" fillId="8" borderId="0" xfId="0" applyFont="1" applyFill="1"/>
    <xf numFmtId="0" fontId="38" fillId="0" borderId="0" xfId="0" applyFont="1"/>
    <xf numFmtId="0" fontId="38" fillId="8" borderId="46" xfId="0" applyFont="1" applyFill="1" applyBorder="1"/>
    <xf numFmtId="0" fontId="38" fillId="8" borderId="0" xfId="0" applyFont="1" applyFill="1" applyAlignment="1">
      <alignment horizontal="right"/>
    </xf>
    <xf numFmtId="0" fontId="38" fillId="8" borderId="47" xfId="0" applyFont="1" applyFill="1" applyBorder="1"/>
    <xf numFmtId="0" fontId="38" fillId="8" borderId="0" xfId="0" applyFont="1" applyFill="1" applyAlignment="1">
      <alignment horizontal="center"/>
    </xf>
    <xf numFmtId="0" fontId="38" fillId="8" borderId="1" xfId="0" applyFont="1" applyFill="1" applyBorder="1"/>
    <xf numFmtId="9" fontId="38" fillId="7" borderId="1" xfId="1" applyFont="1" applyFill="1" applyBorder="1" applyAlignment="1">
      <alignment horizontal="center" vertical="center"/>
    </xf>
    <xf numFmtId="9" fontId="38" fillId="8" borderId="1" xfId="0" applyNumberFormat="1" applyFont="1" applyFill="1" applyBorder="1"/>
    <xf numFmtId="9" fontId="38" fillId="8" borderId="1" xfId="0" applyNumberFormat="1" applyFont="1" applyFill="1" applyBorder="1" applyAlignment="1">
      <alignment horizontal="center"/>
    </xf>
    <xf numFmtId="165" fontId="38" fillId="7" borderId="1" xfId="0" applyNumberFormat="1" applyFont="1" applyFill="1" applyBorder="1" applyAlignment="1">
      <alignment horizontal="center"/>
    </xf>
    <xf numFmtId="0" fontId="38" fillId="8" borderId="1" xfId="0" applyFont="1" applyFill="1" applyBorder="1" applyAlignment="1">
      <alignment horizontal="center" vertical="center"/>
    </xf>
    <xf numFmtId="0" fontId="40" fillId="8" borderId="0" xfId="0" applyFont="1" applyFill="1" applyAlignment="1" applyProtection="1">
      <alignment vertical="center"/>
      <protection locked="0"/>
    </xf>
    <xf numFmtId="0" fontId="40" fillId="8" borderId="47" xfId="0" applyFont="1" applyFill="1" applyBorder="1" applyAlignment="1" applyProtection="1">
      <alignment vertical="center"/>
      <protection locked="0"/>
    </xf>
    <xf numFmtId="0" fontId="21" fillId="10" borderId="17" xfId="0" applyFont="1" applyFill="1" applyBorder="1" applyAlignment="1" applyProtection="1">
      <alignment horizontal="center" vertical="center"/>
      <protection locked="0"/>
    </xf>
    <xf numFmtId="9" fontId="40" fillId="7" borderId="19" xfId="1" applyFont="1" applyFill="1" applyBorder="1" applyAlignment="1" applyProtection="1">
      <alignment horizontal="center" vertical="center"/>
      <protection locked="0"/>
    </xf>
    <xf numFmtId="0" fontId="40" fillId="8" borderId="0" xfId="0" applyFont="1" applyFill="1" applyAlignment="1" applyProtection="1">
      <alignment horizontal="right" vertical="center"/>
      <protection locked="0"/>
    </xf>
    <xf numFmtId="0" fontId="38" fillId="8" borderId="42" xfId="0" applyFont="1" applyFill="1" applyBorder="1"/>
    <xf numFmtId="0" fontId="38" fillId="8" borderId="38" xfId="0" applyFont="1" applyFill="1" applyBorder="1"/>
    <xf numFmtId="0" fontId="38" fillId="8" borderId="40" xfId="0" applyFont="1" applyFill="1" applyBorder="1"/>
    <xf numFmtId="0" fontId="39" fillId="8" borderId="0" xfId="0" applyFont="1" applyFill="1" applyAlignment="1" applyProtection="1">
      <alignment vertical="center"/>
      <protection locked="0"/>
    </xf>
    <xf numFmtId="0" fontId="38" fillId="0" borderId="0" xfId="0" applyFont="1" applyProtection="1">
      <protection locked="0"/>
    </xf>
    <xf numFmtId="0" fontId="13" fillId="0" borderId="0" xfId="0" applyFont="1" applyProtection="1">
      <protection locked="0"/>
    </xf>
    <xf numFmtId="0" fontId="41" fillId="0" borderId="0" xfId="0" applyFont="1" applyAlignment="1" applyProtection="1">
      <alignment horizontal="center"/>
      <protection locked="0"/>
    </xf>
    <xf numFmtId="2" fontId="13" fillId="0" borderId="0" xfId="0" applyNumberFormat="1" applyFont="1" applyProtection="1">
      <protection locked="0"/>
    </xf>
    <xf numFmtId="0" fontId="4" fillId="0" borderId="0" xfId="0" applyFont="1" applyProtection="1">
      <protection locked="0"/>
    </xf>
    <xf numFmtId="0" fontId="13" fillId="0" borderId="0" xfId="0" applyFont="1" applyAlignment="1" applyProtection="1">
      <alignment horizontal="center"/>
      <protection locked="0"/>
    </xf>
    <xf numFmtId="0" fontId="25" fillId="10" borderId="38" xfId="0" applyFont="1" applyFill="1" applyBorder="1" applyAlignment="1">
      <alignment horizontal="center" vertical="center"/>
    </xf>
    <xf numFmtId="0" fontId="46" fillId="0" borderId="0" xfId="0" applyFont="1" applyAlignment="1" applyProtection="1">
      <alignment wrapText="1"/>
      <protection locked="0"/>
    </xf>
    <xf numFmtId="0" fontId="45" fillId="7" borderId="37" xfId="0" applyFont="1" applyFill="1" applyBorder="1" applyAlignment="1">
      <alignment horizontal="center" vertical="center" wrapText="1"/>
    </xf>
    <xf numFmtId="0" fontId="45" fillId="7" borderId="37" xfId="0" applyFont="1" applyFill="1" applyBorder="1" applyAlignment="1">
      <alignment horizontal="center" vertical="center"/>
    </xf>
    <xf numFmtId="0" fontId="46" fillId="0" borderId="0" xfId="0" applyFont="1" applyProtection="1">
      <protection locked="0"/>
    </xf>
    <xf numFmtId="0" fontId="47" fillId="0" borderId="4" xfId="0" applyFont="1" applyBorder="1" applyAlignment="1" applyProtection="1">
      <alignment vertical="center"/>
      <protection locked="0"/>
    </xf>
    <xf numFmtId="0" fontId="47" fillId="0" borderId="1" xfId="0" applyFont="1" applyBorder="1" applyAlignment="1" applyProtection="1">
      <alignment vertical="center"/>
      <protection locked="0"/>
    </xf>
    <xf numFmtId="9" fontId="42" fillId="0" borderId="1" xfId="1" applyFont="1" applyBorder="1" applyAlignment="1" applyProtection="1">
      <alignment horizontal="center" vertical="center" wrapText="1"/>
      <protection locked="0"/>
    </xf>
    <xf numFmtId="9" fontId="47" fillId="11" borderId="58" xfId="0" applyNumberFormat="1" applyFont="1" applyFill="1" applyBorder="1" applyAlignment="1">
      <alignment horizontal="center" vertical="center"/>
    </xf>
    <xf numFmtId="1" fontId="47" fillId="11" borderId="37" xfId="0" applyNumberFormat="1" applyFont="1" applyFill="1" applyBorder="1" applyAlignment="1">
      <alignment horizontal="center" vertical="center"/>
    </xf>
    <xf numFmtId="9" fontId="47" fillId="11" borderId="37" xfId="0" applyNumberFormat="1" applyFont="1" applyFill="1" applyBorder="1" applyAlignment="1">
      <alignment horizontal="center" vertical="center"/>
    </xf>
    <xf numFmtId="0" fontId="42" fillId="0" borderId="38" xfId="0" applyFont="1" applyBorder="1" applyProtection="1">
      <protection locked="0"/>
    </xf>
    <xf numFmtId="0" fontId="42" fillId="0" borderId="40" xfId="0" applyFont="1" applyBorder="1" applyProtection="1">
      <protection locked="0"/>
    </xf>
    <xf numFmtId="0" fontId="40" fillId="8" borderId="46" xfId="0" applyFont="1" applyFill="1" applyBorder="1" applyAlignment="1" applyProtection="1">
      <alignment vertical="center"/>
      <protection locked="0"/>
    </xf>
    <xf numFmtId="0" fontId="40" fillId="8" borderId="0" xfId="0" applyFont="1" applyFill="1" applyAlignment="1" applyProtection="1">
      <alignment vertical="center" wrapText="1"/>
      <protection locked="0"/>
    </xf>
    <xf numFmtId="0" fontId="40" fillId="8" borderId="46" xfId="0" applyFont="1" applyFill="1" applyBorder="1" applyAlignment="1" applyProtection="1">
      <alignment horizontal="center" vertical="center" wrapText="1"/>
      <protection locked="0"/>
    </xf>
    <xf numFmtId="0" fontId="40" fillId="8" borderId="0" xfId="0" applyFont="1" applyFill="1" applyAlignment="1" applyProtection="1">
      <alignment horizontal="center" vertical="center" wrapText="1"/>
      <protection locked="0"/>
    </xf>
    <xf numFmtId="0" fontId="40" fillId="8" borderId="46" xfId="0" applyFont="1" applyFill="1" applyBorder="1" applyAlignment="1" applyProtection="1">
      <alignment horizontal="center" vertical="center"/>
      <protection locked="0"/>
    </xf>
    <xf numFmtId="0" fontId="10" fillId="8" borderId="0" xfId="0" applyFont="1" applyFill="1" applyAlignment="1" applyProtection="1">
      <alignment horizontal="center" vertical="center"/>
      <protection locked="0"/>
    </xf>
    <xf numFmtId="0" fontId="13" fillId="8" borderId="0" xfId="0" applyFont="1" applyFill="1" applyProtection="1">
      <protection locked="0"/>
    </xf>
    <xf numFmtId="2" fontId="13" fillId="8" borderId="0" xfId="0" applyNumberFormat="1" applyFont="1" applyFill="1" applyProtection="1">
      <protection locked="0"/>
    </xf>
    <xf numFmtId="0" fontId="13" fillId="8" borderId="47" xfId="0" applyFont="1" applyFill="1" applyBorder="1" applyProtection="1">
      <protection locked="0"/>
    </xf>
    <xf numFmtId="0" fontId="43" fillId="8" borderId="0" xfId="0" applyFont="1" applyFill="1" applyAlignment="1" applyProtection="1">
      <alignment horizontal="center" vertical="center"/>
      <protection locked="0"/>
    </xf>
    <xf numFmtId="0" fontId="13" fillId="0" borderId="30" xfId="0" applyFont="1" applyBorder="1" applyProtection="1">
      <protection locked="0"/>
    </xf>
    <xf numFmtId="2" fontId="13" fillId="8" borderId="0" xfId="0" applyNumberFormat="1" applyFont="1" applyFill="1" applyAlignment="1" applyProtection="1">
      <alignment horizontal="center"/>
      <protection locked="0"/>
    </xf>
    <xf numFmtId="0" fontId="13" fillId="8" borderId="0" xfId="0" applyFont="1" applyFill="1" applyAlignment="1" applyProtection="1">
      <alignment horizontal="center"/>
      <protection locked="0"/>
    </xf>
    <xf numFmtId="0" fontId="13" fillId="8" borderId="47" xfId="0" applyFont="1" applyFill="1" applyBorder="1" applyAlignment="1" applyProtection="1">
      <alignment horizontal="center"/>
      <protection locked="0"/>
    </xf>
    <xf numFmtId="2" fontId="10" fillId="8" borderId="0" xfId="0" applyNumberFormat="1" applyFont="1" applyFill="1" applyAlignment="1" applyProtection="1">
      <alignment horizontal="center"/>
      <protection locked="0"/>
    </xf>
    <xf numFmtId="0" fontId="10" fillId="8" borderId="0" xfId="0" applyFont="1" applyFill="1" applyAlignment="1" applyProtection="1">
      <alignment horizontal="center"/>
      <protection locked="0"/>
    </xf>
    <xf numFmtId="0" fontId="10" fillId="8" borderId="47" xfId="0" applyFont="1" applyFill="1" applyBorder="1" applyAlignment="1" applyProtection="1">
      <alignment horizontal="center"/>
      <protection locked="0"/>
    </xf>
    <xf numFmtId="0" fontId="40" fillId="8" borderId="42" xfId="0" applyFont="1" applyFill="1" applyBorder="1" applyAlignment="1" applyProtection="1">
      <alignment horizontal="center" vertical="center"/>
      <protection locked="0"/>
    </xf>
    <xf numFmtId="0" fontId="10" fillId="8" borderId="38" xfId="0" applyFont="1" applyFill="1" applyBorder="1" applyAlignment="1" applyProtection="1">
      <alignment horizontal="center" vertical="center"/>
      <protection locked="0"/>
    </xf>
    <xf numFmtId="0" fontId="13" fillId="8" borderId="38" xfId="0" applyFont="1" applyFill="1" applyBorder="1" applyProtection="1">
      <protection locked="0"/>
    </xf>
    <xf numFmtId="2" fontId="13" fillId="8" borderId="38" xfId="0" applyNumberFormat="1" applyFont="1" applyFill="1" applyBorder="1" applyProtection="1">
      <protection locked="0"/>
    </xf>
    <xf numFmtId="0" fontId="13" fillId="8" borderId="40" xfId="0" applyFont="1" applyFill="1" applyBorder="1" applyProtection="1">
      <protection locked="0"/>
    </xf>
    <xf numFmtId="0" fontId="50" fillId="0" borderId="0" xfId="0" applyFont="1" applyProtection="1">
      <protection locked="0"/>
    </xf>
    <xf numFmtId="2" fontId="4" fillId="0" borderId="0" xfId="0" applyNumberFormat="1" applyFont="1" applyProtection="1">
      <protection locked="0"/>
    </xf>
    <xf numFmtId="0" fontId="23" fillId="12" borderId="0" xfId="0" applyFont="1" applyFill="1"/>
    <xf numFmtId="0" fontId="53" fillId="8" borderId="0" xfId="0" applyFont="1" applyFill="1" applyAlignment="1">
      <alignment horizontal="center" vertical="center" wrapText="1"/>
    </xf>
    <xf numFmtId="0" fontId="54" fillId="8" borderId="0" xfId="0" applyFont="1" applyFill="1" applyAlignment="1">
      <alignment horizontal="center"/>
    </xf>
    <xf numFmtId="0" fontId="28" fillId="8" borderId="0" xfId="0" applyFont="1" applyFill="1" applyAlignment="1">
      <alignment horizontal="center"/>
    </xf>
    <xf numFmtId="0" fontId="21" fillId="8" borderId="0" xfId="0" applyFont="1" applyFill="1" applyAlignment="1">
      <alignment horizontal="center" vertical="center"/>
    </xf>
    <xf numFmtId="0" fontId="29" fillId="8" borderId="0" xfId="0" applyFont="1" applyFill="1" applyAlignment="1">
      <alignment horizontal="left" vertical="center" wrapText="1"/>
    </xf>
    <xf numFmtId="0" fontId="55" fillId="8" borderId="37" xfId="0" applyFont="1" applyFill="1" applyBorder="1" applyAlignment="1">
      <alignment horizontal="center" vertical="center"/>
    </xf>
    <xf numFmtId="0" fontId="55" fillId="8" borderId="37" xfId="0" applyFont="1" applyFill="1" applyBorder="1" applyAlignment="1">
      <alignment horizontal="center" vertical="center" wrapText="1"/>
    </xf>
    <xf numFmtId="0" fontId="56" fillId="8" borderId="4" xfId="0" applyFont="1" applyFill="1" applyBorder="1" applyAlignment="1" applyProtection="1">
      <alignment horizontal="justify" vertical="center" wrapText="1"/>
      <protection locked="0"/>
    </xf>
    <xf numFmtId="0" fontId="56" fillId="8" borderId="4" xfId="0" applyFont="1" applyFill="1" applyBorder="1" applyAlignment="1" applyProtection="1">
      <alignment horizontal="left" vertical="center" wrapText="1"/>
      <protection locked="0"/>
    </xf>
    <xf numFmtId="0" fontId="40" fillId="8" borderId="1" xfId="0" applyFont="1" applyFill="1" applyBorder="1" applyAlignment="1" applyProtection="1">
      <alignment vertical="center"/>
      <protection locked="0"/>
    </xf>
    <xf numFmtId="0" fontId="42" fillId="0" borderId="0" xfId="0" applyFont="1" applyProtection="1">
      <protection locked="0"/>
    </xf>
    <xf numFmtId="0" fontId="42" fillId="0" borderId="47" xfId="0" applyFont="1" applyBorder="1" applyProtection="1">
      <protection locked="0"/>
    </xf>
    <xf numFmtId="0" fontId="56" fillId="0" borderId="9" xfId="11" applyNumberFormat="1" applyFont="1" applyBorder="1" applyAlignment="1" applyProtection="1">
      <alignment horizontal="left" vertical="center" wrapText="1"/>
      <protection locked="0"/>
    </xf>
    <xf numFmtId="0" fontId="56" fillId="0" borderId="4" xfId="11" applyNumberFormat="1" applyFont="1" applyBorder="1" applyAlignment="1" applyProtection="1">
      <alignment horizontal="left" vertical="center" wrapText="1"/>
      <protection locked="0"/>
    </xf>
    <xf numFmtId="9" fontId="47" fillId="8" borderId="0" xfId="0" applyNumberFormat="1" applyFont="1" applyFill="1" applyAlignment="1" applyProtection="1">
      <alignment horizontal="center" vertical="center" wrapText="1"/>
      <protection locked="0"/>
    </xf>
    <xf numFmtId="14" fontId="48" fillId="0" borderId="32" xfId="0" applyNumberFormat="1" applyFont="1" applyBorder="1" applyAlignment="1" applyProtection="1">
      <alignment vertical="center"/>
      <protection locked="0"/>
    </xf>
    <xf numFmtId="14" fontId="56" fillId="0" borderId="32" xfId="0" applyNumberFormat="1" applyFont="1" applyBorder="1" applyAlignment="1" applyProtection="1">
      <alignment horizontal="center" vertical="center"/>
      <protection locked="0"/>
    </xf>
    <xf numFmtId="0" fontId="13" fillId="8" borderId="7" xfId="0" applyFont="1" applyFill="1" applyBorder="1"/>
    <xf numFmtId="0" fontId="56" fillId="0" borderId="1" xfId="11" applyNumberFormat="1" applyFont="1" applyBorder="1" applyAlignment="1" applyProtection="1">
      <alignment horizontal="left" vertical="center" wrapText="1"/>
      <protection locked="0"/>
    </xf>
    <xf numFmtId="0" fontId="57" fillId="0" borderId="1" xfId="0" applyFont="1" applyBorder="1" applyAlignment="1">
      <alignment horizontal="justify" vertical="center" wrapText="1"/>
    </xf>
    <xf numFmtId="0" fontId="11" fillId="8" borderId="1" xfId="0" applyFont="1" applyFill="1" applyBorder="1" applyAlignment="1">
      <alignment horizontal="center" vertical="center"/>
    </xf>
    <xf numFmtId="0" fontId="13" fillId="8" borderId="1" xfId="0" applyFont="1" applyFill="1" applyBorder="1" applyAlignment="1">
      <alignment horizontal="center" vertical="center"/>
    </xf>
    <xf numFmtId="14" fontId="38" fillId="8" borderId="26" xfId="0" applyNumberFormat="1" applyFont="1" applyFill="1" applyBorder="1" applyAlignment="1">
      <alignment horizontal="center"/>
    </xf>
    <xf numFmtId="14" fontId="38" fillId="8" borderId="32" xfId="0" applyNumberFormat="1" applyFont="1" applyFill="1" applyBorder="1" applyAlignment="1">
      <alignment horizontal="center"/>
    </xf>
    <xf numFmtId="14" fontId="28" fillId="8" borderId="1" xfId="0" applyNumberFormat="1"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5" fillId="7" borderId="68" xfId="0" applyFont="1" applyFill="1" applyBorder="1" applyAlignment="1">
      <alignment horizontal="center" vertical="center" wrapText="1"/>
    </xf>
    <xf numFmtId="0" fontId="45" fillId="7" borderId="69" xfId="0" applyFont="1" applyFill="1" applyBorder="1" applyAlignment="1">
      <alignment horizontal="center" vertical="center" wrapText="1"/>
    </xf>
    <xf numFmtId="9" fontId="42" fillId="6" borderId="1" xfId="1" applyFont="1" applyFill="1" applyBorder="1" applyAlignment="1" applyProtection="1">
      <alignment horizontal="center" vertical="center" wrapText="1"/>
      <protection locked="0"/>
    </xf>
    <xf numFmtId="9" fontId="42" fillId="6" borderId="14" xfId="1" applyFont="1" applyFill="1" applyBorder="1" applyAlignment="1" applyProtection="1">
      <alignment horizontal="center" vertical="center" wrapText="1"/>
      <protection locked="0"/>
    </xf>
    <xf numFmtId="9" fontId="38" fillId="6" borderId="1" xfId="0" applyNumberFormat="1" applyFont="1" applyFill="1" applyBorder="1" applyAlignment="1" applyProtection="1">
      <alignment horizontal="center" vertical="center"/>
      <protection locked="0"/>
    </xf>
    <xf numFmtId="0" fontId="13" fillId="14" borderId="0" xfId="0" applyFont="1" applyFill="1" applyProtection="1">
      <protection locked="0"/>
    </xf>
    <xf numFmtId="0" fontId="61" fillId="8" borderId="0" xfId="0" applyFont="1" applyFill="1" applyAlignment="1" applyProtection="1">
      <alignment vertical="center"/>
      <protection locked="0"/>
    </xf>
    <xf numFmtId="9" fontId="4" fillId="0" borderId="0" xfId="1" applyFont="1" applyProtection="1">
      <protection locked="0"/>
    </xf>
    <xf numFmtId="0" fontId="62" fillId="8" borderId="0" xfId="0" applyFont="1" applyFill="1" applyAlignment="1" applyProtection="1">
      <alignment vertical="center"/>
      <protection locked="0"/>
    </xf>
    <xf numFmtId="0" fontId="28" fillId="8" borderId="3" xfId="0" applyFont="1" applyFill="1" applyBorder="1" applyAlignment="1" applyProtection="1">
      <alignment vertical="center" wrapText="1"/>
      <protection locked="0"/>
    </xf>
    <xf numFmtId="0" fontId="28" fillId="8" borderId="2" xfId="0" applyFont="1" applyFill="1" applyBorder="1" applyAlignment="1" applyProtection="1">
      <alignment vertical="center" wrapText="1"/>
      <protection locked="0"/>
    </xf>
    <xf numFmtId="166" fontId="13" fillId="0" borderId="0" xfId="0" applyNumberFormat="1" applyFont="1" applyProtection="1">
      <protection locked="0"/>
    </xf>
    <xf numFmtId="166" fontId="45" fillId="7" borderId="37" xfId="0" applyNumberFormat="1" applyFont="1" applyFill="1" applyBorder="1" applyAlignment="1">
      <alignment horizontal="center" vertical="center" wrapText="1"/>
    </xf>
    <xf numFmtId="166" fontId="47" fillId="11" borderId="58" xfId="0" applyNumberFormat="1" applyFont="1" applyFill="1" applyBorder="1" applyAlignment="1">
      <alignment horizontal="center" vertical="center"/>
    </xf>
    <xf numFmtId="166" fontId="40" fillId="8" borderId="0" xfId="0" applyNumberFormat="1" applyFont="1" applyFill="1" applyAlignment="1" applyProtection="1">
      <alignment vertical="center"/>
      <protection locked="0"/>
    </xf>
    <xf numFmtId="166" fontId="40" fillId="8" borderId="0" xfId="0" applyNumberFormat="1" applyFont="1" applyFill="1" applyAlignment="1" applyProtection="1">
      <alignment vertical="center" wrapText="1"/>
      <protection locked="0"/>
    </xf>
    <xf numFmtId="166" fontId="13" fillId="8" borderId="0" xfId="0" applyNumberFormat="1" applyFont="1" applyFill="1" applyProtection="1">
      <protection locked="0"/>
    </xf>
    <xf numFmtId="166" fontId="13" fillId="0" borderId="30" xfId="0" applyNumberFormat="1" applyFont="1" applyBorder="1" applyProtection="1">
      <protection locked="0"/>
    </xf>
    <xf numFmtId="166" fontId="13" fillId="8" borderId="38" xfId="0" applyNumberFormat="1" applyFont="1" applyFill="1" applyBorder="1" applyProtection="1">
      <protection locked="0"/>
    </xf>
    <xf numFmtId="166" fontId="39" fillId="8" borderId="0" xfId="0" applyNumberFormat="1" applyFont="1" applyFill="1" applyAlignment="1" applyProtection="1">
      <alignment vertical="center"/>
      <protection locked="0"/>
    </xf>
    <xf numFmtId="0" fontId="45" fillId="14" borderId="37" xfId="0" applyFont="1" applyFill="1" applyBorder="1" applyAlignment="1">
      <alignment horizontal="center" vertical="center"/>
    </xf>
    <xf numFmtId="0" fontId="45" fillId="14" borderId="70" xfId="0" applyFont="1" applyFill="1" applyBorder="1" applyAlignment="1">
      <alignment horizontal="center" vertical="center" wrapText="1"/>
    </xf>
    <xf numFmtId="0" fontId="28" fillId="8" borderId="1" xfId="0" applyFont="1" applyFill="1" applyBorder="1" applyAlignment="1" applyProtection="1">
      <alignment vertical="center" wrapText="1"/>
      <protection locked="0"/>
    </xf>
    <xf numFmtId="0" fontId="4" fillId="8" borderId="0" xfId="0" applyFont="1" applyFill="1" applyProtection="1">
      <protection locked="0"/>
    </xf>
    <xf numFmtId="0" fontId="50" fillId="8" borderId="0" xfId="0" applyFont="1" applyFill="1" applyProtection="1">
      <protection locked="0"/>
    </xf>
    <xf numFmtId="166" fontId="4" fillId="8" borderId="0" xfId="0" applyNumberFormat="1" applyFont="1" applyFill="1" applyProtection="1">
      <protection locked="0"/>
    </xf>
    <xf numFmtId="2" fontId="4" fillId="8" borderId="0" xfId="0" applyNumberFormat="1" applyFont="1" applyFill="1" applyProtection="1">
      <protection locked="0"/>
    </xf>
    <xf numFmtId="0" fontId="65" fillId="8" borderId="1" xfId="0" applyFont="1" applyFill="1" applyBorder="1" applyAlignment="1" applyProtection="1">
      <alignment vertical="center" wrapText="1"/>
      <protection locked="0"/>
    </xf>
    <xf numFmtId="0" fontId="65" fillId="8" borderId="4" xfId="0" applyFont="1" applyFill="1" applyBorder="1" applyAlignment="1" applyProtection="1">
      <alignment vertical="center" wrapText="1"/>
      <protection locked="0"/>
    </xf>
    <xf numFmtId="0" fontId="65" fillId="0" borderId="1" xfId="0" applyFont="1" applyBorder="1" applyAlignment="1">
      <alignment horizontal="left" vertical="center" wrapText="1"/>
    </xf>
    <xf numFmtId="0" fontId="65" fillId="8" borderId="2" xfId="0" applyFont="1" applyFill="1" applyBorder="1" applyAlignment="1" applyProtection="1">
      <alignment vertical="center" wrapText="1"/>
      <protection locked="0"/>
    </xf>
    <xf numFmtId="0" fontId="55" fillId="8" borderId="4" xfId="0" applyFont="1" applyFill="1" applyBorder="1" applyAlignment="1" applyProtection="1">
      <alignment vertical="center" wrapText="1"/>
      <protection locked="0"/>
    </xf>
    <xf numFmtId="0" fontId="28" fillId="8" borderId="4" xfId="0" applyFont="1" applyFill="1" applyBorder="1" applyAlignment="1" applyProtection="1">
      <alignment vertical="top" wrapText="1"/>
      <protection locked="0"/>
    </xf>
    <xf numFmtId="9" fontId="42" fillId="0" borderId="0" xfId="1" applyFont="1" applyProtection="1">
      <protection locked="0"/>
    </xf>
    <xf numFmtId="0" fontId="56" fillId="8" borderId="1" xfId="0" applyFont="1" applyFill="1" applyBorder="1" applyAlignment="1" applyProtection="1">
      <alignment vertical="center" wrapText="1"/>
      <protection locked="0"/>
    </xf>
    <xf numFmtId="43" fontId="47" fillId="0" borderId="0" xfId="0" applyNumberFormat="1" applyFont="1" applyAlignment="1" applyProtection="1">
      <alignment horizontal="center" vertical="center"/>
      <protection locked="0"/>
    </xf>
    <xf numFmtId="167" fontId="47" fillId="0" borderId="0" xfId="11" applyNumberFormat="1" applyFont="1" applyAlignment="1" applyProtection="1">
      <alignment horizontal="center" vertical="center"/>
      <protection locked="0"/>
    </xf>
    <xf numFmtId="43" fontId="47" fillId="0" borderId="0" xfId="11" applyFont="1" applyAlignment="1" applyProtection="1">
      <alignment horizontal="center" vertical="center"/>
      <protection locked="0"/>
    </xf>
    <xf numFmtId="167" fontId="47" fillId="15" borderId="17" xfId="11" applyNumberFormat="1" applyFont="1" applyFill="1" applyBorder="1" applyAlignment="1" applyProtection="1">
      <alignment horizontal="center" vertical="center"/>
      <protection locked="0"/>
    </xf>
    <xf numFmtId="166" fontId="47" fillId="15" borderId="19" xfId="1" applyNumberFormat="1" applyFont="1" applyFill="1" applyBorder="1" applyAlignment="1" applyProtection="1">
      <alignment horizontal="center" vertical="center"/>
      <protection locked="0"/>
    </xf>
    <xf numFmtId="166" fontId="47" fillId="15" borderId="0" xfId="1" applyNumberFormat="1" applyFont="1" applyFill="1" applyBorder="1" applyAlignment="1" applyProtection="1">
      <alignment horizontal="center" vertical="center"/>
      <protection locked="0"/>
    </xf>
    <xf numFmtId="167" fontId="47" fillId="16" borderId="0" xfId="11" applyNumberFormat="1" applyFont="1" applyFill="1" applyAlignment="1" applyProtection="1">
      <alignment horizontal="center" vertical="center"/>
      <protection locked="0"/>
    </xf>
    <xf numFmtId="43" fontId="47" fillId="16" borderId="0" xfId="11" applyFont="1" applyFill="1" applyAlignment="1" applyProtection="1">
      <alignment horizontal="center" vertical="center"/>
      <protection locked="0"/>
    </xf>
    <xf numFmtId="9" fontId="42" fillId="0" borderId="9" xfId="0" applyNumberFormat="1" applyFont="1" applyBorder="1" applyAlignment="1" applyProtection="1">
      <alignment horizontal="center" vertical="center" wrapText="1"/>
      <protection locked="0"/>
    </xf>
    <xf numFmtId="0" fontId="45" fillId="7" borderId="44" xfId="0" applyFont="1" applyFill="1" applyBorder="1" applyAlignment="1">
      <alignment horizontal="center" vertical="center" wrapText="1"/>
    </xf>
    <xf numFmtId="0" fontId="39" fillId="8" borderId="0" xfId="0" applyFont="1" applyFill="1" applyAlignment="1" applyProtection="1">
      <alignment vertical="center" wrapText="1"/>
      <protection locked="0"/>
    </xf>
    <xf numFmtId="0" fontId="38" fillId="0" borderId="0" xfId="0" applyFont="1" applyAlignment="1" applyProtection="1">
      <alignment vertical="center" wrapText="1"/>
      <protection locked="0"/>
    </xf>
    <xf numFmtId="0" fontId="13" fillId="0" borderId="0" xfId="0" applyFont="1" applyAlignment="1" applyProtection="1">
      <alignment vertical="center" wrapText="1"/>
      <protection locked="0"/>
    </xf>
    <xf numFmtId="0" fontId="41" fillId="0" borderId="0" xfId="0" applyFont="1" applyAlignment="1" applyProtection="1">
      <alignment horizontal="center" vertical="center" wrapText="1"/>
      <protection locked="0"/>
    </xf>
    <xf numFmtId="2" fontId="13" fillId="0" borderId="0" xfId="0" applyNumberFormat="1" applyFont="1" applyAlignment="1" applyProtection="1">
      <alignment vertical="center" wrapText="1"/>
      <protection locked="0"/>
    </xf>
    <xf numFmtId="0" fontId="4" fillId="0" borderId="0" xfId="0" applyFont="1" applyAlignment="1" applyProtection="1">
      <alignment vertical="center" wrapText="1"/>
      <protection locked="0"/>
    </xf>
    <xf numFmtId="0" fontId="13" fillId="0" borderId="0" xfId="0" applyFont="1" applyAlignment="1" applyProtection="1">
      <alignment horizontal="center" vertical="center" wrapText="1"/>
      <protection locked="0"/>
    </xf>
    <xf numFmtId="0" fontId="25" fillId="10" borderId="38" xfId="0" applyFont="1" applyFill="1" applyBorder="1" applyAlignment="1">
      <alignment horizontal="center" vertical="center" wrapText="1"/>
    </xf>
    <xf numFmtId="0" fontId="46" fillId="0" borderId="0" xfId="0" applyFont="1" applyAlignment="1" applyProtection="1">
      <alignment vertical="center" wrapText="1"/>
      <protection locked="0"/>
    </xf>
    <xf numFmtId="0" fontId="28" fillId="8" borderId="4" xfId="0" applyFont="1" applyFill="1" applyBorder="1" applyAlignment="1" applyProtection="1">
      <alignment vertical="center" wrapText="1"/>
      <protection locked="0"/>
    </xf>
    <xf numFmtId="0" fontId="47" fillId="0" borderId="4" xfId="0" applyFont="1" applyBorder="1" applyAlignment="1" applyProtection="1">
      <alignment vertical="center" wrapText="1"/>
      <protection locked="0"/>
    </xf>
    <xf numFmtId="0" fontId="47" fillId="0" borderId="1" xfId="0" applyFont="1" applyBorder="1" applyAlignment="1" applyProtection="1">
      <alignment vertical="center" wrapText="1"/>
      <protection locked="0"/>
    </xf>
    <xf numFmtId="9" fontId="47" fillId="11" borderId="58" xfId="0" applyNumberFormat="1" applyFont="1" applyFill="1" applyBorder="1" applyAlignment="1">
      <alignment horizontal="center" vertical="center" wrapText="1"/>
    </xf>
    <xf numFmtId="1" fontId="47" fillId="11" borderId="37" xfId="0" applyNumberFormat="1" applyFont="1" applyFill="1" applyBorder="1" applyAlignment="1">
      <alignment horizontal="center" vertical="center" wrapText="1"/>
    </xf>
    <xf numFmtId="9" fontId="47" fillId="11" borderId="37" xfId="0" applyNumberFormat="1" applyFont="1" applyFill="1" applyBorder="1" applyAlignment="1">
      <alignment horizontal="center" vertical="center" wrapText="1"/>
    </xf>
    <xf numFmtId="0" fontId="42" fillId="0" borderId="0" xfId="0" applyFont="1" applyAlignment="1" applyProtection="1">
      <alignment vertical="center" wrapText="1"/>
      <protection locked="0"/>
    </xf>
    <xf numFmtId="0" fontId="42" fillId="0" borderId="47" xfId="0" applyFont="1" applyBorder="1" applyAlignment="1" applyProtection="1">
      <alignment vertical="center" wrapText="1"/>
      <protection locked="0"/>
    </xf>
    <xf numFmtId="0" fontId="40" fillId="8" borderId="46" xfId="0" applyFont="1" applyFill="1" applyBorder="1" applyAlignment="1" applyProtection="1">
      <alignment vertical="center" wrapText="1"/>
      <protection locked="0"/>
    </xf>
    <xf numFmtId="0" fontId="40" fillId="8" borderId="1" xfId="0" applyFont="1" applyFill="1" applyBorder="1" applyAlignment="1" applyProtection="1">
      <alignment vertical="center" wrapText="1"/>
      <protection locked="0"/>
    </xf>
    <xf numFmtId="0" fontId="13" fillId="8" borderId="0" xfId="0" applyFont="1" applyFill="1" applyAlignment="1" applyProtection="1">
      <alignment horizontal="center" vertical="center" wrapText="1"/>
      <protection locked="0"/>
    </xf>
    <xf numFmtId="0" fontId="13" fillId="8" borderId="47" xfId="0" applyFont="1" applyFill="1" applyBorder="1" applyAlignment="1" applyProtection="1">
      <alignment horizontal="center" vertical="center" wrapText="1"/>
      <protection locked="0"/>
    </xf>
    <xf numFmtId="0" fontId="10" fillId="8" borderId="0" xfId="0" applyFont="1" applyFill="1" applyAlignment="1" applyProtection="1">
      <alignment horizontal="center" vertical="center" wrapText="1"/>
      <protection locked="0"/>
    </xf>
    <xf numFmtId="0" fontId="13" fillId="8" borderId="0" xfId="0" applyFont="1" applyFill="1" applyAlignment="1" applyProtection="1">
      <alignment vertical="center" wrapText="1"/>
      <protection locked="0"/>
    </xf>
    <xf numFmtId="2" fontId="13" fillId="8" borderId="0" xfId="0" applyNumberFormat="1" applyFont="1" applyFill="1" applyAlignment="1" applyProtection="1">
      <alignment vertical="center" wrapText="1"/>
      <protection locked="0"/>
    </xf>
    <xf numFmtId="0" fontId="13" fillId="8" borderId="47" xfId="0" applyFont="1" applyFill="1" applyBorder="1" applyAlignment="1" applyProtection="1">
      <alignment vertical="center" wrapText="1"/>
      <protection locked="0"/>
    </xf>
    <xf numFmtId="0" fontId="43" fillId="8" borderId="0" xfId="0" applyFont="1" applyFill="1" applyAlignment="1" applyProtection="1">
      <alignment horizontal="center" vertical="center" wrapText="1"/>
      <protection locked="0"/>
    </xf>
    <xf numFmtId="0" fontId="13" fillId="0" borderId="30" xfId="0" applyFont="1" applyBorder="1" applyAlignment="1" applyProtection="1">
      <alignment vertical="center" wrapText="1"/>
      <protection locked="0"/>
    </xf>
    <xf numFmtId="2" fontId="13" fillId="8" borderId="0" xfId="0" applyNumberFormat="1" applyFont="1" applyFill="1" applyAlignment="1" applyProtection="1">
      <alignment horizontal="center" vertical="center" wrapText="1"/>
      <protection locked="0"/>
    </xf>
    <xf numFmtId="2" fontId="10" fillId="8" borderId="0" xfId="0" applyNumberFormat="1" applyFont="1" applyFill="1" applyAlignment="1" applyProtection="1">
      <alignment horizontal="center" vertical="center" wrapText="1"/>
      <protection locked="0"/>
    </xf>
    <xf numFmtId="0" fontId="10" fillId="8" borderId="47" xfId="0" applyFont="1" applyFill="1" applyBorder="1" applyAlignment="1" applyProtection="1">
      <alignment horizontal="center" vertical="center" wrapText="1"/>
      <protection locked="0"/>
    </xf>
    <xf numFmtId="0" fontId="40" fillId="8" borderId="42" xfId="0" applyFont="1" applyFill="1" applyBorder="1" applyAlignment="1" applyProtection="1">
      <alignment horizontal="center" vertical="center" wrapText="1"/>
      <protection locked="0"/>
    </xf>
    <xf numFmtId="0" fontId="10" fillId="8" borderId="38" xfId="0" applyFont="1" applyFill="1" applyBorder="1" applyAlignment="1" applyProtection="1">
      <alignment horizontal="center" vertical="center" wrapText="1"/>
      <protection locked="0"/>
    </xf>
    <xf numFmtId="0" fontId="13" fillId="8" borderId="38" xfId="0" applyFont="1" applyFill="1" applyBorder="1" applyAlignment="1" applyProtection="1">
      <alignment vertical="center" wrapText="1"/>
      <protection locked="0"/>
    </xf>
    <xf numFmtId="2" fontId="13" fillId="8" borderId="38" xfId="0" applyNumberFormat="1" applyFont="1" applyFill="1" applyBorder="1" applyAlignment="1" applyProtection="1">
      <alignment vertical="center" wrapText="1"/>
      <protection locked="0"/>
    </xf>
    <xf numFmtId="0" fontId="13" fillId="8" borderId="40" xfId="0" applyFont="1" applyFill="1" applyBorder="1" applyAlignment="1" applyProtection="1">
      <alignment vertical="center" wrapText="1"/>
      <protection locked="0"/>
    </xf>
    <xf numFmtId="0" fontId="50" fillId="0" borderId="0" xfId="0" applyFont="1" applyAlignment="1" applyProtection="1">
      <alignment vertical="center" wrapText="1"/>
      <protection locked="0"/>
    </xf>
    <xf numFmtId="2" fontId="4" fillId="0" borderId="0" xfId="0" applyNumberFormat="1" applyFont="1" applyAlignment="1" applyProtection="1">
      <alignment vertical="center" wrapText="1"/>
      <protection locked="0"/>
    </xf>
    <xf numFmtId="0" fontId="28" fillId="8" borderId="2" xfId="0" applyFont="1" applyFill="1" applyBorder="1" applyAlignment="1" applyProtection="1">
      <alignment vertical="top" wrapText="1"/>
      <protection locked="0"/>
    </xf>
    <xf numFmtId="0" fontId="42" fillId="0" borderId="17" xfId="0" applyFont="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29" fillId="8" borderId="1" xfId="0" applyFont="1" applyFill="1" applyBorder="1" applyAlignment="1" applyProtection="1">
      <alignment vertical="center" wrapText="1"/>
      <protection locked="0"/>
    </xf>
    <xf numFmtId="0" fontId="28" fillId="8" borderId="1" xfId="0" applyFont="1" applyFill="1" applyBorder="1" applyAlignment="1" applyProtection="1">
      <alignment vertical="top" wrapText="1"/>
      <protection locked="0"/>
    </xf>
    <xf numFmtId="0" fontId="65" fillId="0" borderId="9" xfId="0" applyFont="1" applyBorder="1" applyAlignment="1">
      <alignment horizontal="left" vertical="center" wrapText="1"/>
    </xf>
    <xf numFmtId="0" fontId="29" fillId="0" borderId="10" xfId="0" applyFont="1" applyBorder="1" applyAlignment="1">
      <alignment horizontal="left" vertical="center" wrapText="1"/>
    </xf>
    <xf numFmtId="0" fontId="65" fillId="8" borderId="12" xfId="0" applyFont="1" applyFill="1" applyBorder="1" applyAlignment="1" applyProtection="1">
      <alignment vertical="center" wrapText="1"/>
      <protection locked="0"/>
    </xf>
    <xf numFmtId="0" fontId="55" fillId="8" borderId="12" xfId="0" applyFont="1" applyFill="1" applyBorder="1" applyAlignment="1" applyProtection="1">
      <alignment vertical="center" wrapText="1"/>
      <protection locked="0"/>
    </xf>
    <xf numFmtId="0" fontId="56" fillId="8" borderId="12" xfId="0" applyFont="1" applyFill="1" applyBorder="1" applyAlignment="1" applyProtection="1">
      <alignment vertical="center" wrapText="1"/>
      <protection locked="0"/>
    </xf>
    <xf numFmtId="0" fontId="70" fillId="8" borderId="12" xfId="12" applyFont="1" applyFill="1" applyBorder="1" applyAlignment="1" applyProtection="1">
      <alignment vertical="center" wrapText="1"/>
      <protection locked="0"/>
    </xf>
    <xf numFmtId="0" fontId="70" fillId="8" borderId="15" xfId="12" applyFont="1" applyFill="1" applyBorder="1" applyAlignment="1" applyProtection="1">
      <alignment vertical="center" wrapText="1"/>
      <protection locked="0"/>
    </xf>
    <xf numFmtId="0" fontId="28" fillId="8" borderId="71" xfId="0" applyFont="1" applyFill="1" applyBorder="1" applyAlignment="1" applyProtection="1">
      <alignment vertical="center" wrapText="1"/>
      <protection locked="0"/>
    </xf>
    <xf numFmtId="0" fontId="65" fillId="8" borderId="35" xfId="0" applyFont="1" applyFill="1" applyBorder="1" applyAlignment="1" applyProtection="1">
      <alignment vertical="center" wrapText="1"/>
      <protection locked="0"/>
    </xf>
    <xf numFmtId="0" fontId="38" fillId="0" borderId="1" xfId="0" applyFont="1" applyBorder="1" applyAlignment="1" applyProtection="1">
      <alignment vertical="center" wrapText="1"/>
      <protection locked="0"/>
    </xf>
    <xf numFmtId="0" fontId="38" fillId="0" borderId="14" xfId="0" applyFont="1" applyBorder="1" applyAlignment="1" applyProtection="1">
      <alignment vertical="center" wrapText="1"/>
      <protection locked="0"/>
    </xf>
    <xf numFmtId="0" fontId="71" fillId="8" borderId="4" xfId="0" applyFont="1" applyFill="1" applyBorder="1" applyAlignment="1" applyProtection="1">
      <alignment horizontal="justify" vertical="center" wrapText="1"/>
      <protection locked="0"/>
    </xf>
    <xf numFmtId="0" fontId="38" fillId="8" borderId="1" xfId="0" applyFont="1" applyFill="1" applyBorder="1" applyAlignment="1" applyProtection="1">
      <alignment vertical="center" wrapText="1"/>
      <protection locked="0"/>
    </xf>
    <xf numFmtId="0" fontId="71" fillId="8" borderId="1" xfId="0" applyFont="1" applyFill="1" applyBorder="1" applyAlignment="1" applyProtection="1">
      <alignment vertical="center" wrapText="1"/>
      <protection locked="0"/>
    </xf>
    <xf numFmtId="0" fontId="38" fillId="8" borderId="14" xfId="0" applyFont="1" applyFill="1" applyBorder="1" applyAlignment="1" applyProtection="1">
      <alignment vertical="center" wrapText="1"/>
      <protection locked="0"/>
    </xf>
    <xf numFmtId="0" fontId="71" fillId="0" borderId="1" xfId="11" applyNumberFormat="1" applyFont="1" applyBorder="1" applyAlignment="1" applyProtection="1">
      <alignment horizontal="left" vertical="center" wrapText="1"/>
      <protection locked="0"/>
    </xf>
    <xf numFmtId="0" fontId="71" fillId="8" borderId="1" xfId="0" applyFont="1" applyFill="1" applyBorder="1" applyAlignment="1" applyProtection="1">
      <alignment horizontal="left" vertical="center" wrapText="1"/>
      <protection locked="0"/>
    </xf>
    <xf numFmtId="0" fontId="71" fillId="8" borderId="1" xfId="0" applyFont="1" applyFill="1" applyBorder="1" applyAlignment="1" applyProtection="1">
      <alignment horizontal="justify" vertical="center" wrapText="1"/>
      <protection locked="0"/>
    </xf>
    <xf numFmtId="0" fontId="71" fillId="0" borderId="9" xfId="11" applyNumberFormat="1" applyFont="1" applyBorder="1" applyAlignment="1" applyProtection="1">
      <alignment horizontal="left" vertical="center" wrapText="1"/>
      <protection locked="0"/>
    </xf>
    <xf numFmtId="9" fontId="38" fillId="6" borderId="9" xfId="1" applyFont="1" applyFill="1" applyBorder="1" applyAlignment="1" applyProtection="1">
      <alignment horizontal="center" vertical="center" wrapText="1"/>
      <protection locked="0"/>
    </xf>
    <xf numFmtId="9" fontId="38" fillId="0" borderId="9" xfId="0" applyNumberFormat="1" applyFont="1" applyBorder="1" applyAlignment="1" applyProtection="1">
      <alignment horizontal="center" vertical="center" wrapText="1"/>
      <protection locked="0"/>
    </xf>
    <xf numFmtId="0" fontId="71" fillId="0" borderId="4" xfId="11" applyNumberFormat="1" applyFont="1" applyBorder="1" applyAlignment="1" applyProtection="1">
      <alignment horizontal="left" vertical="center" wrapText="1"/>
      <protection locked="0"/>
    </xf>
    <xf numFmtId="9" fontId="38" fillId="6" borderId="1" xfId="1" applyFont="1" applyFill="1" applyBorder="1" applyAlignment="1" applyProtection="1">
      <alignment horizontal="center" vertical="center" wrapText="1"/>
      <protection locked="0"/>
    </xf>
    <xf numFmtId="10" fontId="38" fillId="0" borderId="9" xfId="0" applyNumberFormat="1" applyFont="1" applyBorder="1" applyAlignment="1" applyProtection="1">
      <alignment horizontal="center" vertical="center" wrapText="1"/>
      <protection locked="0"/>
    </xf>
    <xf numFmtId="0" fontId="5" fillId="0" borderId="1" xfId="0" applyFont="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Border="1" applyAlignment="1">
      <alignment horizontal="center"/>
    </xf>
    <xf numFmtId="0" fontId="4" fillId="0" borderId="32" xfId="0" applyFont="1" applyBorder="1" applyAlignment="1">
      <alignment horizontal="center"/>
    </xf>
    <xf numFmtId="0" fontId="4" fillId="0" borderId="6" xfId="0"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10" xfId="0" applyFont="1" applyBorder="1" applyAlignment="1">
      <alignment horizontal="center"/>
    </xf>
    <xf numFmtId="0" fontId="29" fillId="8" borderId="17" xfId="0" applyFont="1" applyFill="1" applyBorder="1" applyAlignment="1">
      <alignment horizontal="left" vertical="center" wrapText="1"/>
    </xf>
    <xf numFmtId="0" fontId="29" fillId="8" borderId="18" xfId="0" applyFont="1" applyFill="1" applyBorder="1" applyAlignment="1">
      <alignment horizontal="left" vertical="center" wrapText="1"/>
    </xf>
    <xf numFmtId="0" fontId="29" fillId="8" borderId="19" xfId="0" applyFont="1" applyFill="1" applyBorder="1" applyAlignment="1">
      <alignment horizontal="left" vertical="center" wrapText="1"/>
    </xf>
    <xf numFmtId="0" fontId="54" fillId="8" borderId="0" xfId="0" applyFont="1" applyFill="1" applyAlignment="1">
      <alignment horizontal="center"/>
    </xf>
    <xf numFmtId="0" fontId="21" fillId="13" borderId="0" xfId="0" applyFont="1" applyFill="1" applyAlignment="1">
      <alignment horizontal="center" vertical="center"/>
    </xf>
    <xf numFmtId="0" fontId="55" fillId="8" borderId="44" xfId="0" applyFont="1" applyFill="1" applyBorder="1" applyAlignment="1">
      <alignment horizontal="center" vertical="center" wrapText="1"/>
    </xf>
    <xf numFmtId="0" fontId="55" fillId="8" borderId="64" xfId="0" applyFont="1" applyFill="1" applyBorder="1" applyAlignment="1">
      <alignment horizontal="center" vertical="center" wrapText="1"/>
    </xf>
    <xf numFmtId="0" fontId="55" fillId="8" borderId="45" xfId="0" applyFont="1" applyFill="1" applyBorder="1" applyAlignment="1">
      <alignment horizontal="center" vertical="center" wrapText="1"/>
    </xf>
    <xf numFmtId="0" fontId="29" fillId="8" borderId="33" xfId="0" applyFont="1" applyFill="1" applyBorder="1" applyAlignment="1">
      <alignment horizontal="left" vertical="center" wrapText="1"/>
    </xf>
    <xf numFmtId="0" fontId="29" fillId="8" borderId="41" xfId="0" applyFont="1" applyFill="1" applyBorder="1" applyAlignment="1">
      <alignment horizontal="left" vertical="center" wrapText="1"/>
    </xf>
    <xf numFmtId="0" fontId="29" fillId="8" borderId="43" xfId="0" applyFont="1" applyFill="1" applyBorder="1" applyAlignment="1">
      <alignment horizontal="left" vertical="center" wrapText="1"/>
    </xf>
    <xf numFmtId="0" fontId="29" fillId="8" borderId="46" xfId="0" applyFont="1" applyFill="1" applyBorder="1" applyAlignment="1">
      <alignment horizontal="left" vertical="center" wrapText="1"/>
    </xf>
    <xf numFmtId="0" fontId="29" fillId="8" borderId="0" xfId="0" applyFont="1" applyFill="1" applyAlignment="1">
      <alignment horizontal="left" vertical="center" wrapText="1"/>
    </xf>
    <xf numFmtId="0" fontId="29" fillId="8" borderId="47" xfId="0" applyFont="1" applyFill="1" applyBorder="1" applyAlignment="1">
      <alignment horizontal="left" vertical="center" wrapText="1"/>
    </xf>
    <xf numFmtId="0" fontId="29" fillId="8" borderId="42" xfId="0" applyFont="1" applyFill="1" applyBorder="1" applyAlignment="1">
      <alignment horizontal="left" vertical="center" wrapText="1"/>
    </xf>
    <xf numFmtId="0" fontId="29" fillId="8" borderId="38" xfId="0" applyFont="1" applyFill="1" applyBorder="1" applyAlignment="1">
      <alignment horizontal="left" vertical="center" wrapText="1"/>
    </xf>
    <xf numFmtId="0" fontId="29" fillId="8" borderId="40" xfId="0" applyFont="1" applyFill="1" applyBorder="1" applyAlignment="1">
      <alignment horizontal="left" vertical="center" wrapText="1"/>
    </xf>
    <xf numFmtId="0" fontId="34" fillId="8" borderId="0" xfId="0" applyFont="1" applyFill="1" applyAlignment="1">
      <alignment horizontal="center"/>
    </xf>
    <xf numFmtId="0" fontId="21" fillId="10" borderId="0" xfId="0" applyFont="1" applyFill="1" applyAlignment="1">
      <alignment horizontal="center" vertical="center"/>
    </xf>
    <xf numFmtId="0" fontId="29" fillId="8" borderId="33" xfId="0" applyFont="1" applyFill="1" applyBorder="1" applyAlignment="1">
      <alignment horizontal="center" vertical="center" wrapText="1"/>
    </xf>
    <xf numFmtId="0" fontId="29" fillId="8" borderId="41"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8" borderId="0" xfId="0" applyFont="1" applyFill="1" applyAlignment="1">
      <alignment horizontal="center" vertical="center" wrapText="1"/>
    </xf>
    <xf numFmtId="0" fontId="29" fillId="8" borderId="47" xfId="0" applyFont="1" applyFill="1" applyBorder="1" applyAlignment="1">
      <alignment horizontal="center" vertical="center" wrapText="1"/>
    </xf>
    <xf numFmtId="0" fontId="11" fillId="8" borderId="17" xfId="0" applyFont="1" applyFill="1" applyBorder="1" applyAlignment="1">
      <alignment horizontal="center" vertical="center" wrapText="1"/>
    </xf>
    <xf numFmtId="0" fontId="11" fillId="8" borderId="18" xfId="0" applyFont="1" applyFill="1" applyBorder="1" applyAlignment="1">
      <alignment horizontal="center" vertical="center" wrapText="1"/>
    </xf>
    <xf numFmtId="0" fontId="11" fillId="8" borderId="19" xfId="0" applyFont="1" applyFill="1" applyBorder="1" applyAlignment="1">
      <alignment horizontal="center" vertical="center" wrapText="1"/>
    </xf>
    <xf numFmtId="0" fontId="28" fillId="8" borderId="44" xfId="0" applyFont="1" applyFill="1" applyBorder="1" applyAlignment="1">
      <alignment horizontal="center" vertical="center"/>
    </xf>
    <xf numFmtId="0" fontId="28" fillId="8" borderId="45" xfId="0" applyFont="1" applyFill="1" applyBorder="1" applyAlignment="1">
      <alignment horizontal="center" vertical="center"/>
    </xf>
    <xf numFmtId="0" fontId="28" fillId="8" borderId="5" xfId="0" applyFont="1" applyFill="1" applyBorder="1" applyAlignment="1">
      <alignment horizontal="left" vertical="center" wrapText="1"/>
    </xf>
    <xf numFmtId="0" fontId="28" fillId="8" borderId="32" xfId="0" applyFont="1" applyFill="1" applyBorder="1" applyAlignment="1">
      <alignment horizontal="left" vertical="center" wrapText="1"/>
    </xf>
    <xf numFmtId="0" fontId="28" fillId="8" borderId="51" xfId="0" applyFont="1" applyFill="1" applyBorder="1" applyAlignment="1">
      <alignment horizontal="left" vertical="center" wrapText="1"/>
    </xf>
    <xf numFmtId="0" fontId="28" fillId="8" borderId="49" xfId="0" applyFont="1" applyFill="1" applyBorder="1" applyAlignment="1">
      <alignment horizontal="left" vertical="center" wrapText="1"/>
    </xf>
    <xf numFmtId="0" fontId="28" fillId="8" borderId="20" xfId="0" applyFont="1" applyFill="1" applyBorder="1" applyAlignment="1">
      <alignment horizontal="left" vertical="center" wrapText="1"/>
    </xf>
    <xf numFmtId="0" fontId="28" fillId="8" borderId="48" xfId="0" applyFont="1" applyFill="1" applyBorder="1" applyAlignment="1">
      <alignment horizontal="left" vertical="center" wrapText="1"/>
    </xf>
    <xf numFmtId="0" fontId="28" fillId="8" borderId="7" xfId="0" applyFont="1" applyFill="1" applyBorder="1" applyAlignment="1">
      <alignment horizontal="left" vertical="center" wrapText="1"/>
    </xf>
    <xf numFmtId="0" fontId="28" fillId="8" borderId="26" xfId="0" applyFont="1" applyFill="1" applyBorder="1" applyAlignment="1">
      <alignment horizontal="left" vertical="center" wrapText="1"/>
    </xf>
    <xf numFmtId="0" fontId="28" fillId="8" borderId="52" xfId="0" applyFont="1" applyFill="1" applyBorder="1" applyAlignment="1">
      <alignment horizontal="left" vertical="center" wrapText="1"/>
    </xf>
    <xf numFmtId="0" fontId="28" fillId="8" borderId="53" xfId="0" applyFont="1" applyFill="1" applyBorder="1" applyAlignment="1">
      <alignment horizontal="left" vertical="center" wrapText="1"/>
    </xf>
    <xf numFmtId="0" fontId="28" fillId="8" borderId="38" xfId="0" applyFont="1" applyFill="1" applyBorder="1" applyAlignment="1">
      <alignment horizontal="left" vertical="center" wrapText="1"/>
    </xf>
    <xf numFmtId="0" fontId="28" fillId="8" borderId="40" xfId="0" applyFont="1" applyFill="1" applyBorder="1" applyAlignment="1">
      <alignment horizontal="left" vertical="center" wrapText="1"/>
    </xf>
    <xf numFmtId="0" fontId="29" fillId="8" borderId="54" xfId="0" applyFont="1" applyFill="1" applyBorder="1" applyAlignment="1">
      <alignment horizontal="center" vertical="center" wrapText="1"/>
    </xf>
    <xf numFmtId="0" fontId="29" fillId="8" borderId="26" xfId="0" applyFont="1" applyFill="1" applyBorder="1" applyAlignment="1">
      <alignment horizontal="center" vertical="center" wrapText="1"/>
    </xf>
    <xf numFmtId="0" fontId="29" fillId="8" borderId="52" xfId="0" applyFont="1" applyFill="1" applyBorder="1" applyAlignment="1">
      <alignment horizontal="center" vertical="center" wrapText="1"/>
    </xf>
    <xf numFmtId="0" fontId="11" fillId="8" borderId="39" xfId="0" applyFont="1" applyFill="1" applyBorder="1" applyAlignment="1">
      <alignment horizontal="center" vertical="center" wrapText="1"/>
    </xf>
    <xf numFmtId="0" fontId="11" fillId="8" borderId="16" xfId="0" applyFont="1" applyFill="1" applyBorder="1" applyAlignment="1">
      <alignment horizontal="center" vertical="center" wrapText="1"/>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6" fillId="6" borderId="1" xfId="0" applyFont="1" applyFill="1" applyBorder="1" applyAlignment="1">
      <alignment vertical="center" wrapText="1"/>
    </xf>
    <xf numFmtId="0" fontId="10" fillId="4" borderId="41" xfId="0" applyFont="1" applyFill="1" applyBorder="1" applyAlignment="1">
      <alignment horizontal="center" vertical="center" wrapText="1"/>
    </xf>
    <xf numFmtId="0" fontId="10" fillId="4" borderId="43" xfId="0" applyFont="1" applyFill="1" applyBorder="1" applyAlignment="1">
      <alignment horizontal="center" vertical="center" wrapText="1"/>
    </xf>
    <xf numFmtId="0" fontId="10" fillId="4" borderId="38"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10" fillId="4" borderId="33" xfId="0" applyFont="1" applyFill="1" applyBorder="1" applyAlignment="1">
      <alignment horizontal="center" vertical="center" wrapText="1"/>
    </xf>
    <xf numFmtId="0" fontId="10" fillId="4" borderId="42" xfId="0" applyFont="1" applyFill="1" applyBorder="1" applyAlignment="1">
      <alignment horizontal="center" vertical="center" wrapText="1"/>
    </xf>
    <xf numFmtId="0" fontId="12" fillId="3" borderId="17"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9" xfId="0" applyFont="1" applyFill="1" applyBorder="1" applyAlignment="1">
      <alignment horizontal="center" vertical="center"/>
    </xf>
    <xf numFmtId="0" fontId="10" fillId="4" borderId="17"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3" fillId="0" borderId="7" xfId="0" applyFont="1" applyBorder="1" applyAlignment="1">
      <alignment horizontal="center" vertical="center" wrapText="1"/>
    </xf>
    <xf numFmtId="0" fontId="13" fillId="0" borderId="21" xfId="0" applyFont="1" applyBorder="1" applyAlignment="1">
      <alignment horizontal="center" vertical="center" wrapText="1"/>
    </xf>
    <xf numFmtId="0" fontId="20" fillId="6" borderId="37" xfId="0" applyFont="1" applyFill="1" applyBorder="1" applyAlignment="1">
      <alignment horizontal="left" vertical="top" wrapText="1"/>
    </xf>
    <xf numFmtId="0" fontId="16" fillId="6" borderId="4" xfId="0" applyFont="1" applyFill="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30" xfId="0" applyFont="1" applyBorder="1" applyAlignment="1">
      <alignment horizontal="center" vertical="center"/>
    </xf>
    <xf numFmtId="14" fontId="42" fillId="0" borderId="26" xfId="0" applyNumberFormat="1" applyFont="1" applyBorder="1" applyAlignment="1" applyProtection="1">
      <alignment horizontal="center"/>
      <protection locked="0"/>
    </xf>
    <xf numFmtId="0" fontId="58" fillId="8" borderId="59" xfId="0" applyFont="1" applyFill="1" applyBorder="1" applyAlignment="1" applyProtection="1">
      <alignment horizontal="center"/>
      <protection locked="0"/>
    </xf>
    <xf numFmtId="0" fontId="58" fillId="8" borderId="25" xfId="0" applyFont="1" applyFill="1" applyBorder="1" applyAlignment="1" applyProtection="1">
      <alignment horizontal="center"/>
      <protection locked="0"/>
    </xf>
    <xf numFmtId="0" fontId="58" fillId="8" borderId="24" xfId="0" applyFont="1" applyFill="1" applyBorder="1" applyAlignment="1" applyProtection="1">
      <alignment horizontal="center"/>
      <protection locked="0"/>
    </xf>
    <xf numFmtId="0" fontId="59" fillId="8" borderId="23" xfId="0" applyFont="1" applyFill="1" applyBorder="1" applyAlignment="1" applyProtection="1">
      <alignment horizontal="center"/>
      <protection locked="0"/>
    </xf>
    <xf numFmtId="0" fontId="59" fillId="8" borderId="25" xfId="0" applyFont="1" applyFill="1" applyBorder="1" applyAlignment="1" applyProtection="1">
      <alignment horizontal="center"/>
      <protection locked="0"/>
    </xf>
    <xf numFmtId="0" fontId="59" fillId="8" borderId="24" xfId="0" applyFont="1" applyFill="1" applyBorder="1" applyAlignment="1" applyProtection="1">
      <alignment horizontal="center"/>
      <protection locked="0"/>
    </xf>
    <xf numFmtId="14" fontId="48" fillId="0" borderId="32" xfId="0" applyNumberFormat="1" applyFont="1" applyBorder="1" applyAlignment="1" applyProtection="1">
      <alignment horizontal="center" vertical="center"/>
      <protection locked="0"/>
    </xf>
    <xf numFmtId="0" fontId="44" fillId="8" borderId="13" xfId="0" applyFont="1" applyFill="1" applyBorder="1" applyAlignment="1" applyProtection="1">
      <alignment horizontal="center" vertical="center"/>
      <protection locked="0"/>
    </xf>
    <xf numFmtId="0" fontId="44" fillId="8" borderId="14" xfId="0" applyFont="1" applyFill="1" applyBorder="1" applyAlignment="1" applyProtection="1">
      <alignment horizontal="center" vertical="center"/>
      <protection locked="0"/>
    </xf>
    <xf numFmtId="0" fontId="44" fillId="8" borderId="15" xfId="0" applyFont="1" applyFill="1" applyBorder="1" applyAlignment="1" applyProtection="1">
      <alignment horizontal="center" vertical="center"/>
      <protection locked="0"/>
    </xf>
    <xf numFmtId="0" fontId="60" fillId="8" borderId="61" xfId="0" applyFont="1" applyFill="1" applyBorder="1" applyAlignment="1" applyProtection="1">
      <alignment horizontal="center" vertical="center"/>
      <protection locked="0"/>
    </xf>
    <xf numFmtId="0" fontId="60" fillId="8" borderId="62" xfId="0" applyFont="1" applyFill="1" applyBorder="1" applyAlignment="1" applyProtection="1">
      <alignment horizontal="center" vertical="center"/>
      <protection locked="0"/>
    </xf>
    <xf numFmtId="0" fontId="60" fillId="8" borderId="63" xfId="0" applyFont="1" applyFill="1" applyBorder="1" applyAlignment="1" applyProtection="1">
      <alignment horizontal="center" vertical="center"/>
      <protection locked="0"/>
    </xf>
    <xf numFmtId="9" fontId="42" fillId="8" borderId="1" xfId="0" applyNumberFormat="1" applyFont="1" applyFill="1" applyBorder="1" applyAlignment="1" applyProtection="1">
      <alignment horizontal="center" vertical="center" wrapText="1"/>
      <protection locked="0"/>
    </xf>
    <xf numFmtId="9" fontId="38" fillId="8" borderId="2" xfId="0" applyNumberFormat="1" applyFont="1" applyFill="1" applyBorder="1" applyAlignment="1" applyProtection="1">
      <alignment horizontal="center" vertical="center"/>
      <protection locked="0"/>
    </xf>
    <xf numFmtId="0" fontId="38" fillId="8" borderId="3" xfId="0" applyFont="1" applyFill="1" applyBorder="1" applyAlignment="1" applyProtection="1">
      <alignment horizontal="center" vertical="center"/>
      <protection locked="0"/>
    </xf>
    <xf numFmtId="0" fontId="38" fillId="8" borderId="4" xfId="0" applyFont="1" applyFill="1" applyBorder="1" applyAlignment="1" applyProtection="1">
      <alignment horizontal="center" vertical="center"/>
      <protection locked="0"/>
    </xf>
    <xf numFmtId="9" fontId="38" fillId="8" borderId="2" xfId="0" applyNumberFormat="1" applyFont="1" applyFill="1" applyBorder="1" applyAlignment="1" applyProtection="1">
      <alignment horizontal="center" vertical="center" wrapText="1"/>
      <protection locked="0"/>
    </xf>
    <xf numFmtId="0" fontId="38" fillId="8" borderId="3" xfId="0" applyFont="1" applyFill="1" applyBorder="1" applyAlignment="1" applyProtection="1">
      <alignment horizontal="center" vertical="center" wrapText="1"/>
      <protection locked="0"/>
    </xf>
    <xf numFmtId="0" fontId="38" fillId="8" borderId="4" xfId="0" applyFont="1" applyFill="1" applyBorder="1" applyAlignment="1" applyProtection="1">
      <alignment horizontal="center" vertical="center" wrapText="1"/>
      <protection locked="0"/>
    </xf>
    <xf numFmtId="0" fontId="28" fillId="8" borderId="1" xfId="0" applyFont="1" applyFill="1" applyBorder="1" applyAlignment="1" applyProtection="1">
      <alignment horizontal="justify" vertical="center" wrapText="1"/>
      <protection locked="0"/>
    </xf>
    <xf numFmtId="0" fontId="28" fillId="8" borderId="1" xfId="0" applyFont="1" applyFill="1" applyBorder="1" applyAlignment="1" applyProtection="1">
      <alignment horizontal="justify" vertical="center"/>
      <protection locked="0"/>
    </xf>
    <xf numFmtId="0" fontId="28" fillId="8" borderId="1" xfId="0" applyFont="1" applyFill="1" applyBorder="1" applyAlignment="1" applyProtection="1">
      <alignment horizontal="center" vertical="center" wrapText="1"/>
      <protection locked="0"/>
    </xf>
    <xf numFmtId="0" fontId="44" fillId="11" borderId="17" xfId="0" applyFont="1" applyFill="1" applyBorder="1" applyAlignment="1" applyProtection="1">
      <alignment horizontal="center" vertical="center"/>
      <protection locked="0"/>
    </xf>
    <xf numFmtId="0" fontId="44" fillId="11" borderId="18" xfId="0" applyFont="1" applyFill="1" applyBorder="1" applyAlignment="1" applyProtection="1">
      <alignment horizontal="center" vertical="center"/>
      <protection locked="0"/>
    </xf>
    <xf numFmtId="0" fontId="44" fillId="11" borderId="65" xfId="0" applyFont="1" applyFill="1" applyBorder="1" applyAlignment="1" applyProtection="1">
      <alignment horizontal="center" vertical="center"/>
      <protection locked="0"/>
    </xf>
    <xf numFmtId="0" fontId="42" fillId="0" borderId="1" xfId="0" applyFont="1" applyBorder="1" applyAlignment="1" applyProtection="1">
      <alignment horizontal="center" vertical="center" wrapText="1"/>
      <protection locked="0"/>
    </xf>
    <xf numFmtId="9" fontId="42" fillId="0" borderId="1" xfId="1" applyFont="1" applyBorder="1" applyAlignment="1" applyProtection="1">
      <alignment horizontal="center" vertical="center" wrapText="1"/>
      <protection locked="0"/>
    </xf>
    <xf numFmtId="9" fontId="42" fillId="0" borderId="2" xfId="1" applyFont="1" applyBorder="1" applyAlignment="1" applyProtection="1">
      <alignment horizontal="center" vertical="center" wrapText="1"/>
      <protection locked="0"/>
    </xf>
    <xf numFmtId="0" fontId="49" fillId="8" borderId="59" xfId="0" applyFont="1" applyFill="1" applyBorder="1" applyAlignment="1" applyProtection="1">
      <alignment horizontal="left" vertical="center" wrapText="1"/>
      <protection locked="0"/>
    </xf>
    <xf numFmtId="0" fontId="49" fillId="8" borderId="25" xfId="0" applyFont="1" applyFill="1" applyBorder="1" applyAlignment="1" applyProtection="1">
      <alignment horizontal="left" vertical="center" wrapText="1"/>
      <protection locked="0"/>
    </xf>
    <xf numFmtId="0" fontId="49" fillId="8" borderId="60" xfId="0" applyFont="1" applyFill="1" applyBorder="1" applyAlignment="1" applyProtection="1">
      <alignment horizontal="left" vertical="center" wrapText="1"/>
      <protection locked="0"/>
    </xf>
    <xf numFmtId="0" fontId="44" fillId="7" borderId="39" xfId="0" applyFont="1" applyFill="1" applyBorder="1" applyAlignment="1" applyProtection="1">
      <alignment horizontal="center" vertical="center" wrapText="1"/>
      <protection locked="0"/>
    </xf>
    <xf numFmtId="0" fontId="44" fillId="7" borderId="56" xfId="0" applyFont="1" applyFill="1" applyBorder="1" applyAlignment="1" applyProtection="1">
      <alignment horizontal="center" vertical="center" wrapText="1"/>
      <protection locked="0"/>
    </xf>
    <xf numFmtId="0" fontId="44" fillId="7" borderId="16" xfId="0" applyFont="1" applyFill="1" applyBorder="1" applyAlignment="1" applyProtection="1">
      <alignment horizontal="center" vertical="center" wrapText="1"/>
      <protection locked="0"/>
    </xf>
    <xf numFmtId="0" fontId="28" fillId="8" borderId="1" xfId="11" applyNumberFormat="1" applyFont="1" applyFill="1" applyBorder="1" applyAlignment="1" applyProtection="1">
      <alignment horizontal="center" vertical="center" wrapText="1"/>
      <protection locked="0"/>
    </xf>
    <xf numFmtId="0" fontId="28" fillId="0" borderId="1" xfId="0" applyFont="1" applyBorder="1" applyAlignment="1" applyProtection="1">
      <alignment horizontal="justify" vertical="center" wrapText="1"/>
      <protection locked="0"/>
    </xf>
    <xf numFmtId="9" fontId="28" fillId="8" borderId="1" xfId="0" applyNumberFormat="1" applyFont="1" applyFill="1" applyBorder="1" applyAlignment="1" applyProtection="1">
      <alignment horizontal="center" vertical="center" wrapText="1"/>
      <protection locked="0"/>
    </xf>
    <xf numFmtId="43" fontId="28" fillId="0" borderId="1" xfId="11" applyFont="1" applyBorder="1" applyAlignment="1" applyProtection="1">
      <alignment horizontal="center" vertical="center" wrapText="1"/>
      <protection locked="0"/>
    </xf>
    <xf numFmtId="166" fontId="42" fillId="0" borderId="2" xfId="1" applyNumberFormat="1" applyFont="1" applyFill="1" applyBorder="1" applyAlignment="1" applyProtection="1">
      <alignment horizontal="center" vertical="center" wrapText="1"/>
      <protection locked="0"/>
    </xf>
    <xf numFmtId="166" fontId="42" fillId="0" borderId="3" xfId="1" applyNumberFormat="1" applyFont="1" applyFill="1" applyBorder="1" applyAlignment="1" applyProtection="1">
      <alignment horizontal="center" vertical="center" wrapText="1"/>
      <protection locked="0"/>
    </xf>
    <xf numFmtId="166" fontId="42" fillId="0" borderId="4" xfId="1" applyNumberFormat="1" applyFont="1" applyFill="1" applyBorder="1" applyAlignment="1" applyProtection="1">
      <alignment horizontal="center" vertical="center" wrapText="1"/>
      <protection locked="0"/>
    </xf>
    <xf numFmtId="0" fontId="47" fillId="0" borderId="2" xfId="0" applyFont="1" applyBorder="1" applyAlignment="1" applyProtection="1">
      <alignment horizontal="center" vertical="center" wrapText="1"/>
      <protection locked="0"/>
    </xf>
    <xf numFmtId="0" fontId="47" fillId="0" borderId="3" xfId="0"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9" fontId="42" fillId="0" borderId="2" xfId="1" applyFont="1" applyFill="1" applyBorder="1" applyAlignment="1" applyProtection="1">
      <alignment horizontal="center" vertical="center" wrapText="1"/>
      <protection locked="0"/>
    </xf>
    <xf numFmtId="9" fontId="42" fillId="0" borderId="3" xfId="1" applyFont="1" applyFill="1" applyBorder="1" applyAlignment="1" applyProtection="1">
      <alignment horizontal="center" vertical="center" wrapText="1"/>
      <protection locked="0"/>
    </xf>
    <xf numFmtId="9" fontId="42" fillId="0" borderId="4" xfId="1" applyFont="1" applyFill="1" applyBorder="1" applyAlignment="1" applyProtection="1">
      <alignment horizontal="center" vertical="center" wrapText="1"/>
      <protection locked="0"/>
    </xf>
    <xf numFmtId="9" fontId="42" fillId="0" borderId="3" xfId="0" applyNumberFormat="1" applyFont="1" applyBorder="1" applyAlignment="1" applyProtection="1">
      <alignment horizontal="center" vertical="center" wrapText="1"/>
      <protection locked="0"/>
    </xf>
    <xf numFmtId="0" fontId="42" fillId="0" borderId="3" xfId="0" applyFont="1" applyBorder="1" applyAlignment="1" applyProtection="1">
      <alignment horizontal="center" vertical="center" wrapText="1"/>
      <protection locked="0"/>
    </xf>
    <xf numFmtId="0" fontId="42" fillId="0" borderId="4" xfId="0" applyFont="1" applyBorder="1" applyAlignment="1" applyProtection="1">
      <alignment horizontal="center" vertical="center" wrapText="1"/>
      <protection locked="0"/>
    </xf>
    <xf numFmtId="9" fontId="48" fillId="0" borderId="3" xfId="1" applyFont="1" applyFill="1" applyBorder="1" applyAlignment="1" applyProtection="1">
      <alignment horizontal="center" vertical="center" wrapText="1"/>
    </xf>
    <xf numFmtId="9" fontId="42" fillId="0" borderId="3" xfId="1" applyFont="1" applyBorder="1" applyAlignment="1" applyProtection="1">
      <alignment horizontal="center" vertical="center" wrapText="1"/>
    </xf>
    <xf numFmtId="9" fontId="42" fillId="0" borderId="4" xfId="1" applyFont="1" applyBorder="1" applyAlignment="1" applyProtection="1">
      <alignment horizontal="center" vertical="center" wrapText="1"/>
    </xf>
    <xf numFmtId="9" fontId="42" fillId="0" borderId="36" xfId="0" applyNumberFormat="1" applyFont="1" applyBorder="1" applyAlignment="1" applyProtection="1">
      <alignment horizontal="center" vertical="center" wrapText="1"/>
      <protection locked="0"/>
    </xf>
    <xf numFmtId="9" fontId="38" fillId="8" borderId="2" xfId="1" applyFont="1" applyFill="1" applyBorder="1" applyAlignment="1" applyProtection="1">
      <alignment horizontal="center" vertical="center" wrapText="1"/>
      <protection locked="0"/>
    </xf>
    <xf numFmtId="9" fontId="38" fillId="8" borderId="3" xfId="1" applyFont="1" applyFill="1" applyBorder="1" applyAlignment="1" applyProtection="1">
      <alignment horizontal="center" vertical="center" wrapText="1"/>
      <protection locked="0"/>
    </xf>
    <xf numFmtId="9" fontId="38" fillId="8" borderId="57" xfId="1" applyFont="1" applyFill="1" applyBorder="1" applyAlignment="1" applyProtection="1">
      <alignment horizontal="center" vertical="center" wrapText="1"/>
      <protection locked="0"/>
    </xf>
    <xf numFmtId="9" fontId="38" fillId="8" borderId="3" xfId="0" applyNumberFormat="1" applyFont="1" applyFill="1" applyBorder="1" applyAlignment="1" applyProtection="1">
      <alignment horizontal="center" vertical="center" wrapText="1"/>
      <protection locked="0"/>
    </xf>
    <xf numFmtId="9" fontId="38" fillId="8" borderId="57" xfId="0" applyNumberFormat="1" applyFont="1" applyFill="1" applyBorder="1" applyAlignment="1" applyProtection="1">
      <alignment horizontal="center" vertical="center" wrapText="1"/>
      <protection locked="0"/>
    </xf>
    <xf numFmtId="9" fontId="42" fillId="0" borderId="1" xfId="1" applyFont="1" applyBorder="1" applyAlignment="1" applyProtection="1">
      <alignment horizontal="center" vertical="center" wrapText="1"/>
    </xf>
    <xf numFmtId="9" fontId="42" fillId="0" borderId="2" xfId="1" applyFont="1" applyBorder="1" applyAlignment="1" applyProtection="1">
      <alignment horizontal="center" vertical="center" wrapText="1"/>
    </xf>
    <xf numFmtId="0" fontId="44" fillId="7" borderId="50" xfId="0"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2" fillId="0" borderId="57" xfId="0" applyFont="1" applyBorder="1" applyAlignment="1" applyProtection="1">
      <alignment horizontal="center" vertical="center" wrapText="1"/>
      <protection locked="0"/>
    </xf>
    <xf numFmtId="0" fontId="47" fillId="0" borderId="2" xfId="0" applyFont="1" applyBorder="1" applyAlignment="1" applyProtection="1">
      <alignment horizontal="justify" vertical="center" wrapText="1"/>
      <protection locked="0"/>
    </xf>
    <xf numFmtId="0" fontId="47" fillId="0" borderId="3" xfId="0" applyFont="1" applyBorder="1" applyAlignment="1" applyProtection="1">
      <alignment horizontal="justify" vertical="center" wrapText="1"/>
      <protection locked="0"/>
    </xf>
    <xf numFmtId="0" fontId="47" fillId="0" borderId="4" xfId="0" applyFont="1" applyBorder="1" applyAlignment="1" applyProtection="1">
      <alignment horizontal="justify" vertical="center" wrapText="1"/>
      <protection locked="0"/>
    </xf>
    <xf numFmtId="9" fontId="48" fillId="0" borderId="1" xfId="1" applyFont="1" applyFill="1" applyBorder="1" applyAlignment="1" applyProtection="1">
      <alignment horizontal="center" vertical="center" wrapText="1"/>
    </xf>
    <xf numFmtId="0" fontId="42" fillId="0" borderId="2" xfId="0" applyFont="1" applyBorder="1" applyAlignment="1" applyProtection="1">
      <alignment horizontal="justify" vertical="center" wrapText="1"/>
      <protection locked="0"/>
    </xf>
    <xf numFmtId="0" fontId="42" fillId="0" borderId="3" xfId="0" applyFont="1" applyBorder="1" applyAlignment="1" applyProtection="1">
      <alignment horizontal="justify" vertical="center" wrapText="1"/>
      <protection locked="0"/>
    </xf>
    <xf numFmtId="0" fontId="42" fillId="0" borderId="4" xfId="0" applyFont="1" applyBorder="1" applyAlignment="1" applyProtection="1">
      <alignment horizontal="justify" vertical="center" wrapText="1"/>
      <protection locked="0"/>
    </xf>
    <xf numFmtId="14" fontId="42" fillId="0" borderId="3" xfId="0" applyNumberFormat="1" applyFont="1" applyBorder="1" applyAlignment="1" applyProtection="1">
      <alignment horizontal="center" vertical="center" wrapText="1"/>
      <protection locked="0"/>
    </xf>
    <xf numFmtId="9" fontId="42" fillId="0" borderId="1" xfId="0" applyNumberFormat="1" applyFont="1" applyBorder="1" applyAlignment="1" applyProtection="1">
      <alignment horizontal="center" vertical="center" wrapText="1"/>
      <protection locked="0"/>
    </xf>
    <xf numFmtId="9" fontId="42" fillId="0" borderId="4" xfId="1" applyFont="1" applyBorder="1" applyAlignment="1" applyProtection="1">
      <alignment horizontal="center" vertical="center" wrapText="1"/>
      <protection locked="0"/>
    </xf>
    <xf numFmtId="0" fontId="28" fillId="0" borderId="2" xfId="0" applyFont="1" applyBorder="1" applyAlignment="1" applyProtection="1">
      <alignment horizontal="center" vertical="center" wrapText="1"/>
      <protection locked="0"/>
    </xf>
    <xf numFmtId="0" fontId="28" fillId="0" borderId="3" xfId="0" applyFont="1" applyBorder="1" applyAlignment="1" applyProtection="1">
      <alignment horizontal="center" vertical="center" wrapText="1"/>
      <protection locked="0"/>
    </xf>
    <xf numFmtId="0" fontId="56" fillId="0" borderId="2" xfId="0" applyFont="1" applyBorder="1" applyAlignment="1" applyProtection="1">
      <alignment horizontal="justify" vertical="center" wrapText="1"/>
      <protection locked="0"/>
    </xf>
    <xf numFmtId="0" fontId="56" fillId="0" borderId="3" xfId="0" applyFont="1" applyBorder="1" applyAlignment="1" applyProtection="1">
      <alignment horizontal="justify" vertical="center" wrapText="1"/>
      <protection locked="0"/>
    </xf>
    <xf numFmtId="9" fontId="28" fillId="0" borderId="3" xfId="0" applyNumberFormat="1" applyFont="1" applyBorder="1" applyAlignment="1" applyProtection="1">
      <alignment horizontal="center" vertical="center" wrapText="1"/>
      <protection locked="0"/>
    </xf>
    <xf numFmtId="14" fontId="28" fillId="0" borderId="3" xfId="0" applyNumberFormat="1" applyFont="1" applyBorder="1" applyAlignment="1" applyProtection="1">
      <alignment horizontal="center" vertical="center" wrapText="1"/>
      <protection locked="0"/>
    </xf>
    <xf numFmtId="0" fontId="28" fillId="0" borderId="4" xfId="0" applyFont="1" applyBorder="1" applyAlignment="1" applyProtection="1">
      <alignment horizontal="center" vertical="center" wrapText="1"/>
      <protection locked="0"/>
    </xf>
    <xf numFmtId="166" fontId="42" fillId="0" borderId="36" xfId="0" applyNumberFormat="1" applyFont="1" applyBorder="1" applyAlignment="1" applyProtection="1">
      <alignment horizontal="center" vertical="center" wrapText="1"/>
      <protection locked="0"/>
    </xf>
    <xf numFmtId="166" fontId="42" fillId="0" borderId="3" xfId="0" applyNumberFormat="1"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0" borderId="0" xfId="0" applyFont="1" applyAlignment="1" applyProtection="1">
      <alignment horizontal="center"/>
      <protection locked="0"/>
    </xf>
    <xf numFmtId="166" fontId="42" fillId="0" borderId="0" xfId="1" applyNumberFormat="1" applyFont="1" applyBorder="1" applyAlignment="1" applyProtection="1">
      <alignment horizontal="center" vertical="center" wrapText="1"/>
      <protection locked="0"/>
    </xf>
    <xf numFmtId="0" fontId="39" fillId="10" borderId="17" xfId="0" applyFont="1" applyFill="1" applyBorder="1" applyAlignment="1">
      <alignment horizontal="center" vertical="center"/>
    </xf>
    <xf numFmtId="0" fontId="39" fillId="10" borderId="18" xfId="0" applyFont="1" applyFill="1" applyBorder="1" applyAlignment="1">
      <alignment horizontal="center" vertical="center"/>
    </xf>
    <xf numFmtId="0" fontId="39" fillId="10" borderId="19" xfId="0" applyFont="1" applyFill="1" applyBorder="1" applyAlignment="1">
      <alignment horizontal="center" vertical="center"/>
    </xf>
    <xf numFmtId="0" fontId="25" fillId="10" borderId="42" xfId="0" applyFont="1" applyFill="1" applyBorder="1" applyAlignment="1">
      <alignment horizontal="center" vertical="center"/>
    </xf>
    <xf numFmtId="0" fontId="25" fillId="10" borderId="38" xfId="0" applyFont="1" applyFill="1" applyBorder="1" applyAlignment="1">
      <alignment horizontal="center" vertical="center"/>
    </xf>
    <xf numFmtId="0" fontId="25" fillId="10" borderId="40" xfId="0" applyFont="1" applyFill="1" applyBorder="1" applyAlignment="1">
      <alignment horizontal="center" vertical="center"/>
    </xf>
    <xf numFmtId="0" fontId="43" fillId="10" borderId="38" xfId="0" applyFont="1" applyFill="1" applyBorder="1" applyAlignment="1">
      <alignment horizontal="center" vertical="center"/>
    </xf>
    <xf numFmtId="0" fontId="43" fillId="10" borderId="40" xfId="0" applyFont="1" applyFill="1" applyBorder="1" applyAlignment="1">
      <alignment horizontal="center" vertical="center"/>
    </xf>
    <xf numFmtId="0" fontId="45" fillId="7" borderId="37" xfId="0" applyFont="1" applyFill="1" applyBorder="1" applyAlignment="1">
      <alignment horizontal="center" vertical="center" wrapText="1"/>
    </xf>
    <xf numFmtId="0" fontId="44" fillId="7" borderId="55" xfId="0" applyFont="1" applyFill="1" applyBorder="1" applyAlignment="1" applyProtection="1">
      <alignment horizontal="center" vertical="center" wrapText="1"/>
      <protection locked="0"/>
    </xf>
    <xf numFmtId="0" fontId="38" fillId="0" borderId="36" xfId="0" applyFont="1" applyBorder="1" applyAlignment="1" applyProtection="1">
      <alignment horizontal="center" vertical="center" wrapText="1"/>
      <protection locked="0"/>
    </xf>
    <xf numFmtId="0" fontId="38" fillId="0" borderId="3" xfId="0" applyFont="1" applyBorder="1" applyAlignment="1" applyProtection="1">
      <alignment horizontal="center" vertical="center" wrapText="1"/>
      <protection locked="0"/>
    </xf>
    <xf numFmtId="0" fontId="38" fillId="0" borderId="36" xfId="0" applyFont="1" applyBorder="1" applyAlignment="1" applyProtection="1">
      <alignment horizontal="justify" vertical="center" wrapText="1"/>
      <protection locked="0"/>
    </xf>
    <xf numFmtId="0" fontId="38" fillId="0" borderId="3" xfId="0" applyFont="1" applyBorder="1" applyAlignment="1" applyProtection="1">
      <alignment horizontal="justify" vertical="center" wrapText="1"/>
      <protection locked="0"/>
    </xf>
    <xf numFmtId="9" fontId="38" fillId="0" borderId="36" xfId="0" applyNumberFormat="1" applyFont="1" applyBorder="1" applyAlignment="1" applyProtection="1">
      <alignment horizontal="center" vertical="center" wrapText="1"/>
      <protection locked="0"/>
    </xf>
    <xf numFmtId="0" fontId="38" fillId="0" borderId="4" xfId="0" applyFont="1" applyBorder="1" applyAlignment="1" applyProtection="1">
      <alignment horizontal="center" vertical="center" wrapText="1"/>
      <protection locked="0"/>
    </xf>
    <xf numFmtId="14" fontId="38" fillId="0" borderId="36"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xf>
    <xf numFmtId="0" fontId="45" fillId="7" borderId="44" xfId="0" applyFont="1" applyFill="1" applyBorder="1" applyAlignment="1">
      <alignment horizontal="center" vertical="center" wrapText="1"/>
    </xf>
    <xf numFmtId="0" fontId="45" fillId="7" borderId="45" xfId="0" applyFont="1" applyFill="1" applyBorder="1" applyAlignment="1">
      <alignment horizontal="center" vertical="center" wrapText="1"/>
    </xf>
    <xf numFmtId="9" fontId="38" fillId="0" borderId="36" xfId="1" applyFont="1" applyBorder="1" applyAlignment="1" applyProtection="1">
      <alignment horizontal="center" vertical="center" wrapText="1"/>
    </xf>
    <xf numFmtId="9" fontId="38" fillId="0" borderId="3" xfId="1" applyFont="1" applyBorder="1" applyAlignment="1" applyProtection="1">
      <alignment horizontal="center" vertical="center" wrapText="1"/>
    </xf>
    <xf numFmtId="0" fontId="45" fillId="7" borderId="17" xfId="0" applyFont="1" applyFill="1" applyBorder="1" applyAlignment="1">
      <alignment horizontal="center" vertical="center" wrapText="1"/>
    </xf>
    <xf numFmtId="0" fontId="45" fillId="7" borderId="18" xfId="0" applyFont="1" applyFill="1" applyBorder="1" applyAlignment="1">
      <alignment horizontal="center" vertical="center" wrapText="1"/>
    </xf>
    <xf numFmtId="0" fontId="45" fillId="7" borderId="19" xfId="0" applyFont="1" applyFill="1" applyBorder="1" applyAlignment="1">
      <alignment horizontal="center" vertical="center" wrapText="1"/>
    </xf>
    <xf numFmtId="2" fontId="45" fillId="7" borderId="37" xfId="0" applyNumberFormat="1" applyFont="1" applyFill="1" applyBorder="1" applyAlignment="1">
      <alignment horizontal="center" vertical="center" wrapText="1"/>
    </xf>
    <xf numFmtId="9" fontId="38" fillId="0" borderId="36" xfId="1" applyFont="1" applyBorder="1" applyAlignment="1" applyProtection="1">
      <alignment horizontal="center" vertical="center" wrapText="1"/>
      <protection locked="0"/>
    </xf>
    <xf numFmtId="9" fontId="38" fillId="0" borderId="3" xfId="1" applyFont="1" applyBorder="1" applyAlignment="1" applyProtection="1">
      <alignment horizontal="center" vertical="center" wrapText="1"/>
      <protection locked="0"/>
    </xf>
    <xf numFmtId="0" fontId="45" fillId="7" borderId="66" xfId="0" applyFont="1" applyFill="1" applyBorder="1" applyAlignment="1">
      <alignment horizontal="center" vertical="center" wrapText="1"/>
    </xf>
    <xf numFmtId="0" fontId="45" fillId="7" borderId="67" xfId="0" applyFont="1" applyFill="1" applyBorder="1" applyAlignment="1">
      <alignment horizontal="center" vertical="center" wrapText="1"/>
    </xf>
    <xf numFmtId="9" fontId="38" fillId="0" borderId="4" xfId="1" applyFont="1" applyBorder="1" applyAlignment="1" applyProtection="1">
      <alignment horizontal="center" vertical="center" wrapText="1"/>
      <protection locked="0"/>
    </xf>
    <xf numFmtId="9" fontId="38" fillId="0" borderId="1" xfId="1" applyFont="1" applyBorder="1" applyAlignment="1" applyProtection="1">
      <alignment horizontal="center" vertical="center" wrapText="1"/>
      <protection locked="0"/>
    </xf>
    <xf numFmtId="9" fontId="71" fillId="0" borderId="36" xfId="1" applyFont="1" applyFill="1" applyBorder="1" applyAlignment="1" applyProtection="1">
      <alignment horizontal="center" vertical="center" wrapText="1"/>
    </xf>
    <xf numFmtId="9" fontId="71" fillId="0" borderId="3" xfId="1" applyFont="1" applyFill="1" applyBorder="1" applyAlignment="1" applyProtection="1">
      <alignment horizontal="center" vertical="center" wrapText="1"/>
    </xf>
    <xf numFmtId="0" fontId="28" fillId="0" borderId="2" xfId="0" applyFont="1" applyBorder="1" applyAlignment="1" applyProtection="1">
      <alignment horizontal="justify" vertical="center" wrapText="1"/>
      <protection locked="0"/>
    </xf>
    <xf numFmtId="0" fontId="28" fillId="0" borderId="3" xfId="0" applyFont="1" applyBorder="1" applyAlignment="1" applyProtection="1">
      <alignment horizontal="justify" vertical="center" wrapText="1"/>
      <protection locked="0"/>
    </xf>
    <xf numFmtId="9" fontId="28" fillId="0" borderId="2" xfId="0" applyNumberFormat="1" applyFont="1" applyBorder="1" applyAlignment="1" applyProtection="1">
      <alignment horizontal="center" vertical="center" wrapText="1"/>
      <protection locked="0"/>
    </xf>
    <xf numFmtId="14" fontId="28" fillId="0" borderId="2" xfId="0" applyNumberFormat="1" applyFont="1" applyBorder="1" applyAlignment="1" applyProtection="1">
      <alignment horizontal="center" vertical="center" wrapText="1"/>
      <protection locked="0"/>
    </xf>
    <xf numFmtId="9" fontId="38" fillId="0" borderId="4" xfId="0" applyNumberFormat="1" applyFont="1" applyBorder="1" applyAlignment="1" applyProtection="1">
      <alignment horizontal="center" vertical="center" wrapText="1"/>
      <protection locked="0"/>
    </xf>
    <xf numFmtId="0" fontId="38" fillId="0" borderId="1" xfId="0" applyFont="1" applyBorder="1" applyAlignment="1" applyProtection="1">
      <alignment horizontal="center" vertical="center" wrapText="1"/>
      <protection locked="0"/>
    </xf>
    <xf numFmtId="166" fontId="38" fillId="0" borderId="36" xfId="0" applyNumberFormat="1" applyFont="1" applyBorder="1" applyAlignment="1" applyProtection="1">
      <alignment horizontal="center" vertical="center" wrapText="1"/>
      <protection locked="0"/>
    </xf>
    <xf numFmtId="166" fontId="38" fillId="0" borderId="3" xfId="0" applyNumberFormat="1" applyFont="1" applyBorder="1" applyAlignment="1" applyProtection="1">
      <alignment horizontal="center" vertical="center" wrapText="1"/>
      <protection locked="0"/>
    </xf>
    <xf numFmtId="0" fontId="69" fillId="8" borderId="1" xfId="0" applyFont="1" applyFill="1" applyBorder="1" applyAlignment="1" applyProtection="1">
      <alignment horizontal="center" vertical="center" wrapText="1"/>
      <protection locked="0"/>
    </xf>
    <xf numFmtId="0" fontId="42" fillId="0" borderId="26" xfId="0" applyFont="1" applyBorder="1" applyAlignment="1" applyProtection="1">
      <alignment horizontal="center"/>
      <protection locked="0"/>
    </xf>
    <xf numFmtId="9" fontId="42" fillId="0" borderId="4" xfId="0" applyNumberFormat="1" applyFont="1" applyBorder="1" applyAlignment="1" applyProtection="1">
      <alignment horizontal="center" vertical="center" wrapText="1"/>
      <protection locked="0"/>
    </xf>
    <xf numFmtId="9" fontId="42" fillId="0" borderId="36" xfId="1" applyFont="1" applyBorder="1" applyAlignment="1" applyProtection="1">
      <alignment horizontal="center" vertical="center" wrapText="1"/>
      <protection locked="0"/>
    </xf>
    <xf numFmtId="9" fontId="42" fillId="0" borderId="3" xfId="1"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28" fillId="0" borderId="36" xfId="0" applyFont="1" applyBorder="1" applyAlignment="1" applyProtection="1">
      <alignment horizontal="center" vertical="center" wrapText="1"/>
      <protection locked="0"/>
    </xf>
    <xf numFmtId="0" fontId="28" fillId="0" borderId="36" xfId="0" applyFont="1" applyBorder="1" applyAlignment="1" applyProtection="1">
      <alignment horizontal="justify" vertical="center" wrapText="1"/>
      <protection locked="0"/>
    </xf>
    <xf numFmtId="9" fontId="28" fillId="0" borderId="36" xfId="0" applyNumberFormat="1" applyFont="1" applyBorder="1" applyAlignment="1" applyProtection="1">
      <alignment horizontal="center" vertical="center" wrapText="1"/>
      <protection locked="0"/>
    </xf>
    <xf numFmtId="14" fontId="28" fillId="0" borderId="36" xfId="0" applyNumberFormat="1" applyFont="1" applyBorder="1" applyAlignment="1" applyProtection="1">
      <alignment horizontal="center" vertical="center" wrapText="1"/>
      <protection locked="0"/>
    </xf>
    <xf numFmtId="0" fontId="45" fillId="7" borderId="33" xfId="0" applyFont="1" applyFill="1" applyBorder="1" applyAlignment="1">
      <alignment horizontal="center" vertical="center" wrapText="1"/>
    </xf>
    <xf numFmtId="0" fontId="45" fillId="7" borderId="42" xfId="0" applyFont="1" applyFill="1" applyBorder="1" applyAlignment="1">
      <alignment horizontal="center" vertical="center" wrapText="1"/>
    </xf>
    <xf numFmtId="0" fontId="42" fillId="0" borderId="36"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39" fillId="10" borderId="17" xfId="0" applyFont="1" applyFill="1" applyBorder="1" applyAlignment="1">
      <alignment horizontal="center" vertical="center" wrapText="1"/>
    </xf>
    <xf numFmtId="0" fontId="39" fillId="10" borderId="18" xfId="0" applyFont="1" applyFill="1" applyBorder="1" applyAlignment="1">
      <alignment horizontal="center" vertical="center" wrapText="1"/>
    </xf>
    <xf numFmtId="0" fontId="39" fillId="10" borderId="19" xfId="0" applyFont="1" applyFill="1" applyBorder="1" applyAlignment="1">
      <alignment horizontal="center" vertical="center" wrapText="1"/>
    </xf>
    <xf numFmtId="0" fontId="25" fillId="10" borderId="42" xfId="0" applyFont="1" applyFill="1" applyBorder="1" applyAlignment="1">
      <alignment horizontal="center" vertical="center" wrapText="1"/>
    </xf>
    <xf numFmtId="0" fontId="25" fillId="10" borderId="38" xfId="0" applyFont="1" applyFill="1" applyBorder="1" applyAlignment="1">
      <alignment horizontal="center" vertical="center" wrapText="1"/>
    </xf>
    <xf numFmtId="0" fontId="25" fillId="10" borderId="40" xfId="0" applyFont="1" applyFill="1" applyBorder="1" applyAlignment="1">
      <alignment horizontal="center" vertical="center" wrapText="1"/>
    </xf>
    <xf numFmtId="0" fontId="43" fillId="10" borderId="38" xfId="0" applyFont="1" applyFill="1" applyBorder="1" applyAlignment="1">
      <alignment horizontal="center" vertical="center" wrapText="1"/>
    </xf>
    <xf numFmtId="0" fontId="43" fillId="10" borderId="40" xfId="0" applyFont="1" applyFill="1" applyBorder="1" applyAlignment="1">
      <alignment horizontal="center" vertical="center" wrapText="1"/>
    </xf>
    <xf numFmtId="0" fontId="38" fillId="8" borderId="1" xfId="11" applyNumberFormat="1" applyFont="1" applyFill="1" applyBorder="1" applyAlignment="1" applyProtection="1">
      <alignment horizontal="center" vertical="center" wrapText="1"/>
      <protection locked="0"/>
    </xf>
    <xf numFmtId="0" fontId="38" fillId="0" borderId="1" xfId="0" applyFont="1" applyBorder="1" applyAlignment="1" applyProtection="1">
      <alignment horizontal="justify" vertical="center" wrapText="1"/>
      <protection locked="0"/>
    </xf>
    <xf numFmtId="9" fontId="38" fillId="8" borderId="1" xfId="0" applyNumberFormat="1" applyFont="1" applyFill="1" applyBorder="1" applyAlignment="1" applyProtection="1">
      <alignment horizontal="center" vertical="center" wrapText="1"/>
      <protection locked="0"/>
    </xf>
    <xf numFmtId="43" fontId="38" fillId="0" borderId="1" xfId="11" applyFont="1" applyBorder="1" applyAlignment="1" applyProtection="1">
      <alignment horizontal="center" vertical="center" wrapText="1"/>
      <protection locked="0"/>
    </xf>
    <xf numFmtId="0" fontId="56" fillId="8" borderId="1" xfId="0" applyFont="1" applyFill="1" applyBorder="1" applyAlignment="1" applyProtection="1">
      <alignment horizontal="center" vertical="center" wrapText="1"/>
      <protection locked="0"/>
    </xf>
    <xf numFmtId="0" fontId="45" fillId="7" borderId="46" xfId="0" applyFont="1" applyFill="1" applyBorder="1" applyAlignment="1">
      <alignment horizontal="center" vertical="center" wrapText="1"/>
    </xf>
    <xf numFmtId="2" fontId="45" fillId="7" borderId="44" xfId="0" applyNumberFormat="1" applyFont="1" applyFill="1" applyBorder="1" applyAlignment="1">
      <alignment horizontal="center" vertical="center" wrapText="1"/>
    </xf>
    <xf numFmtId="0" fontId="44" fillId="7" borderId="8" xfId="0" applyFont="1" applyFill="1" applyBorder="1" applyAlignment="1" applyProtection="1">
      <alignment horizontal="center" vertical="center" wrapText="1"/>
      <protection locked="0"/>
    </xf>
    <xf numFmtId="0" fontId="44" fillId="7" borderId="11" xfId="0" applyFont="1" applyFill="1" applyBorder="1" applyAlignment="1" applyProtection="1">
      <alignment horizontal="center" vertical="center" wrapText="1"/>
      <protection locked="0"/>
    </xf>
    <xf numFmtId="0" fontId="38" fillId="0" borderId="9" xfId="0" applyFont="1" applyBorder="1" applyAlignment="1" applyProtection="1">
      <alignment horizontal="center" vertical="center" wrapText="1"/>
      <protection locked="0"/>
    </xf>
    <xf numFmtId="0" fontId="38" fillId="0" borderId="9" xfId="0" applyFont="1" applyBorder="1" applyAlignment="1" applyProtection="1">
      <alignment horizontal="justify" vertical="center" wrapText="1"/>
      <protection locked="0"/>
    </xf>
    <xf numFmtId="9" fontId="38" fillId="0" borderId="9" xfId="0" applyNumberFormat="1" applyFont="1" applyBorder="1" applyAlignment="1" applyProtection="1">
      <alignment horizontal="center" vertical="center" wrapText="1"/>
      <protection locked="0"/>
    </xf>
    <xf numFmtId="14" fontId="38" fillId="0" borderId="9" xfId="0" applyNumberFormat="1" applyFont="1" applyBorder="1" applyAlignment="1" applyProtection="1">
      <alignment horizontal="center" vertical="center" wrapText="1"/>
      <protection locked="0"/>
    </xf>
    <xf numFmtId="0" fontId="44" fillId="7" borderId="37" xfId="0" applyFont="1" applyFill="1" applyBorder="1" applyAlignment="1">
      <alignment horizontal="center" vertical="center" wrapText="1"/>
    </xf>
    <xf numFmtId="0" fontId="44" fillId="7" borderId="44" xfId="0" applyFont="1" applyFill="1" applyBorder="1" applyAlignment="1">
      <alignment horizontal="center" vertical="center" wrapText="1"/>
    </xf>
    <xf numFmtId="0" fontId="45" fillId="7" borderId="64" xfId="0" applyFont="1" applyFill="1" applyBorder="1" applyAlignment="1">
      <alignment horizontal="center" vertical="center" wrapText="1"/>
    </xf>
    <xf numFmtId="9" fontId="38" fillId="0" borderId="9" xfId="1" applyFont="1" applyBorder="1" applyAlignment="1" applyProtection="1">
      <alignment horizontal="center" vertical="center" wrapText="1"/>
      <protection locked="0"/>
    </xf>
    <xf numFmtId="9" fontId="38" fillId="0" borderId="1" xfId="0" applyNumberFormat="1" applyFont="1" applyBorder="1" applyAlignment="1" applyProtection="1">
      <alignment horizontal="center" vertical="center" wrapText="1"/>
      <protection locked="0"/>
    </xf>
    <xf numFmtId="14" fontId="38" fillId="0" borderId="1" xfId="0" applyNumberFormat="1" applyFont="1" applyBorder="1" applyAlignment="1" applyProtection="1">
      <alignment horizontal="center" vertical="center" wrapText="1"/>
      <protection locked="0"/>
    </xf>
    <xf numFmtId="0" fontId="71" fillId="0" borderId="2" xfId="0" applyFont="1" applyBorder="1" applyAlignment="1" applyProtection="1">
      <alignment horizontal="justify" vertical="center" wrapText="1"/>
      <protection locked="0"/>
    </xf>
    <xf numFmtId="0" fontId="71" fillId="0" borderId="3" xfId="0" applyFont="1" applyBorder="1" applyAlignment="1" applyProtection="1">
      <alignment horizontal="justify" vertical="center" wrapText="1"/>
      <protection locked="0"/>
    </xf>
    <xf numFmtId="0" fontId="38" fillId="8" borderId="1" xfId="0" applyFont="1" applyFill="1" applyBorder="1" applyAlignment="1" applyProtection="1">
      <alignment horizontal="center" vertical="center" wrapText="1"/>
      <protection locked="0"/>
    </xf>
    <xf numFmtId="0" fontId="38" fillId="8" borderId="14" xfId="0" applyFont="1" applyFill="1" applyBorder="1" applyAlignment="1" applyProtection="1">
      <alignment horizontal="center" vertical="center" wrapText="1"/>
      <protection locked="0"/>
    </xf>
    <xf numFmtId="14" fontId="71" fillId="0" borderId="3" xfId="0" applyNumberFormat="1" applyFont="1" applyBorder="1" applyAlignment="1" applyProtection="1">
      <alignment horizontal="center" vertical="center" wrapText="1"/>
      <protection locked="0"/>
    </xf>
    <xf numFmtId="0" fontId="71" fillId="0" borderId="3" xfId="0" applyFont="1" applyBorder="1" applyAlignment="1" applyProtection="1">
      <alignment horizontal="center" vertical="center" wrapText="1"/>
      <protection locked="0"/>
    </xf>
    <xf numFmtId="0" fontId="71" fillId="0" borderId="4" xfId="0" applyFont="1" applyBorder="1" applyAlignment="1" applyProtection="1">
      <alignment horizontal="center" vertical="center" wrapText="1"/>
      <protection locked="0"/>
    </xf>
    <xf numFmtId="0" fontId="40" fillId="0" borderId="1" xfId="0" applyFont="1" applyBorder="1" applyAlignment="1" applyProtection="1">
      <alignment horizontal="center" vertical="center" wrapText="1"/>
      <protection locked="0"/>
    </xf>
    <xf numFmtId="9" fontId="38" fillId="0" borderId="14" xfId="1" applyFont="1" applyBorder="1" applyAlignment="1" applyProtection="1">
      <alignment horizontal="center" vertical="center" wrapText="1"/>
      <protection locked="0"/>
    </xf>
    <xf numFmtId="0" fontId="44" fillId="7" borderId="13" xfId="0" applyFont="1" applyFill="1" applyBorder="1" applyAlignment="1" applyProtection="1">
      <alignment horizontal="center" vertical="center" wrapText="1"/>
      <protection locked="0"/>
    </xf>
    <xf numFmtId="0" fontId="38" fillId="0" borderId="2" xfId="0" applyFont="1" applyBorder="1" applyAlignment="1" applyProtection="1">
      <alignment horizontal="center" vertical="center" wrapText="1"/>
      <protection locked="0"/>
    </xf>
    <xf numFmtId="0" fontId="38" fillId="0" borderId="14" xfId="0" applyFont="1" applyBorder="1" applyAlignment="1" applyProtection="1">
      <alignment horizontal="center" vertical="center" wrapText="1"/>
      <protection locked="0"/>
    </xf>
    <xf numFmtId="9" fontId="38" fillId="0" borderId="14" xfId="0" applyNumberFormat="1" applyFont="1" applyBorder="1" applyAlignment="1" applyProtection="1">
      <alignment horizontal="center" vertical="center" wrapText="1"/>
      <protection locked="0"/>
    </xf>
    <xf numFmtId="0" fontId="44" fillId="11" borderId="17" xfId="0" applyFont="1" applyFill="1" applyBorder="1" applyAlignment="1" applyProtection="1">
      <alignment horizontal="center" vertical="center" wrapText="1"/>
      <protection locked="0"/>
    </xf>
    <xf numFmtId="0" fontId="44" fillId="11" borderId="18" xfId="0" applyFont="1" applyFill="1" applyBorder="1" applyAlignment="1" applyProtection="1">
      <alignment horizontal="center" vertical="center" wrapText="1"/>
      <protection locked="0"/>
    </xf>
    <xf numFmtId="0" fontId="44" fillId="11" borderId="65" xfId="0" applyFont="1" applyFill="1" applyBorder="1" applyAlignment="1" applyProtection="1">
      <alignment horizontal="center" vertical="center" wrapText="1"/>
      <protection locked="0"/>
    </xf>
    <xf numFmtId="9" fontId="48" fillId="0" borderId="4" xfId="1" applyFont="1" applyFill="1" applyBorder="1" applyAlignment="1" applyProtection="1">
      <alignment horizontal="center" vertical="center" wrapText="1"/>
    </xf>
    <xf numFmtId="14" fontId="42" fillId="0" borderId="26" xfId="0" applyNumberFormat="1" applyFont="1" applyBorder="1" applyAlignment="1" applyProtection="1">
      <alignment horizontal="center" vertical="center" wrapText="1"/>
      <protection locked="0"/>
    </xf>
    <xf numFmtId="0" fontId="42" fillId="0" borderId="26" xfId="0" applyFont="1" applyBorder="1" applyAlignment="1" applyProtection="1">
      <alignment horizontal="center" vertical="center" wrapText="1"/>
      <protection locked="0"/>
    </xf>
    <xf numFmtId="0" fontId="58" fillId="8" borderId="59" xfId="0" applyFont="1" applyFill="1" applyBorder="1" applyAlignment="1" applyProtection="1">
      <alignment horizontal="center" vertical="center" wrapText="1"/>
      <protection locked="0"/>
    </xf>
    <xf numFmtId="0" fontId="58" fillId="8" borderId="25" xfId="0" applyFont="1" applyFill="1" applyBorder="1" applyAlignment="1" applyProtection="1">
      <alignment horizontal="center" vertical="center" wrapText="1"/>
      <protection locked="0"/>
    </xf>
    <xf numFmtId="0" fontId="58" fillId="8" borderId="24" xfId="0" applyFont="1" applyFill="1" applyBorder="1" applyAlignment="1" applyProtection="1">
      <alignment horizontal="center" vertical="center" wrapText="1"/>
      <protection locked="0"/>
    </xf>
    <xf numFmtId="0" fontId="59" fillId="8" borderId="23" xfId="0" applyFont="1" applyFill="1" applyBorder="1" applyAlignment="1" applyProtection="1">
      <alignment horizontal="center" vertical="center" wrapText="1"/>
      <protection locked="0"/>
    </xf>
    <xf numFmtId="0" fontId="59" fillId="8" borderId="25" xfId="0" applyFont="1" applyFill="1" applyBorder="1" applyAlignment="1" applyProtection="1">
      <alignment horizontal="center" vertical="center" wrapText="1"/>
      <protection locked="0"/>
    </xf>
    <xf numFmtId="0" fontId="59" fillId="8" borderId="24" xfId="0" applyFont="1" applyFill="1" applyBorder="1" applyAlignment="1" applyProtection="1">
      <alignment horizontal="center" vertical="center" wrapText="1"/>
      <protection locked="0"/>
    </xf>
    <xf numFmtId="14" fontId="48" fillId="0" borderId="32" xfId="0" applyNumberFormat="1" applyFont="1" applyBorder="1" applyAlignment="1" applyProtection="1">
      <alignment horizontal="center" vertical="center" wrapText="1"/>
      <protection locked="0"/>
    </xf>
    <xf numFmtId="0" fontId="44" fillId="8" borderId="13" xfId="0" applyFont="1" applyFill="1" applyBorder="1" applyAlignment="1" applyProtection="1">
      <alignment horizontal="center" vertical="center" wrapText="1"/>
      <protection locked="0"/>
    </xf>
    <xf numFmtId="0" fontId="44" fillId="8" borderId="14" xfId="0" applyFont="1" applyFill="1" applyBorder="1" applyAlignment="1" applyProtection="1">
      <alignment horizontal="center" vertical="center" wrapText="1"/>
      <protection locked="0"/>
    </xf>
    <xf numFmtId="0" fontId="44" fillId="8" borderId="15" xfId="0" applyFont="1" applyFill="1" applyBorder="1" applyAlignment="1" applyProtection="1">
      <alignment horizontal="center" vertical="center" wrapText="1"/>
      <protection locked="0"/>
    </xf>
    <xf numFmtId="0" fontId="60" fillId="8" borderId="61" xfId="0" applyFont="1" applyFill="1" applyBorder="1" applyAlignment="1" applyProtection="1">
      <alignment horizontal="center" vertical="center" wrapText="1"/>
      <protection locked="0"/>
    </xf>
    <xf numFmtId="0" fontId="60" fillId="8" borderId="62" xfId="0" applyFont="1" applyFill="1" applyBorder="1" applyAlignment="1" applyProtection="1">
      <alignment horizontal="center" vertical="center" wrapText="1"/>
      <protection locked="0"/>
    </xf>
    <xf numFmtId="0" fontId="60" fillId="8" borderId="63" xfId="0" applyFont="1" applyFill="1" applyBorder="1" applyAlignment="1" applyProtection="1">
      <alignment horizontal="center" vertical="center" wrapText="1"/>
      <protection locked="0"/>
    </xf>
    <xf numFmtId="9" fontId="38" fillId="0" borderId="3" xfId="0" applyNumberFormat="1" applyFont="1" applyBorder="1" applyAlignment="1" applyProtection="1">
      <alignment horizontal="center" vertical="center" wrapText="1"/>
      <protection locked="0"/>
    </xf>
    <xf numFmtId="0" fontId="36" fillId="10" borderId="1" xfId="0" applyFont="1" applyFill="1" applyBorder="1" applyAlignment="1">
      <alignment horizontal="center" vertical="center" wrapText="1"/>
    </xf>
    <xf numFmtId="0" fontId="37" fillId="10" borderId="17" xfId="0" applyFont="1" applyFill="1" applyBorder="1" applyAlignment="1">
      <alignment horizontal="center" vertical="center" wrapText="1"/>
    </xf>
    <xf numFmtId="0" fontId="37" fillId="10" borderId="18" xfId="0" applyFont="1" applyFill="1" applyBorder="1" applyAlignment="1">
      <alignment horizontal="center" vertical="center" wrapText="1"/>
    </xf>
    <xf numFmtId="0" fontId="37" fillId="10" borderId="19" xfId="0" applyFont="1" applyFill="1" applyBorder="1" applyAlignment="1">
      <alignment horizontal="center" vertical="center" wrapText="1"/>
    </xf>
    <xf numFmtId="0" fontId="13"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35" fillId="10" borderId="1" xfId="0" applyFont="1" applyFill="1" applyBorder="1" applyAlignment="1">
      <alignment horizontal="center" vertical="center" wrapText="1"/>
    </xf>
    <xf numFmtId="0" fontId="18" fillId="0" borderId="1" xfId="0" applyFont="1" applyBorder="1" applyAlignment="1">
      <alignment horizontal="center" vertical="center" wrapText="1"/>
    </xf>
    <xf numFmtId="164" fontId="10" fillId="0" borderId="2" xfId="0" applyNumberFormat="1" applyFont="1" applyBorder="1" applyAlignment="1">
      <alignment horizontal="center" vertical="center"/>
    </xf>
    <xf numFmtId="164" fontId="10" fillId="0" borderId="3" xfId="0" applyNumberFormat="1" applyFont="1" applyBorder="1" applyAlignment="1">
      <alignment horizontal="center" vertical="center"/>
    </xf>
    <xf numFmtId="164" fontId="10" fillId="0" borderId="4" xfId="0" applyNumberFormat="1" applyFont="1" applyBorder="1" applyAlignment="1">
      <alignment horizontal="center" vertical="center"/>
    </xf>
    <xf numFmtId="0" fontId="13" fillId="0" borderId="1" xfId="0" applyFont="1" applyBorder="1" applyAlignment="1">
      <alignment horizontal="center" vertical="center"/>
    </xf>
    <xf numFmtId="164" fontId="10" fillId="0" borderId="1" xfId="0" applyNumberFormat="1" applyFont="1" applyBorder="1" applyAlignment="1">
      <alignment horizontal="center" vertical="center"/>
    </xf>
    <xf numFmtId="0" fontId="13" fillId="0" borderId="1" xfId="0" applyFont="1" applyBorder="1" applyAlignment="1">
      <alignment horizontal="center"/>
    </xf>
    <xf numFmtId="9" fontId="17" fillId="0" borderId="2" xfId="0" applyNumberFormat="1" applyFont="1" applyBorder="1" applyAlignment="1">
      <alignment horizontal="center" vertical="center" wrapText="1"/>
    </xf>
    <xf numFmtId="9" fontId="17" fillId="0" borderId="3" xfId="0" applyNumberFormat="1" applyFont="1" applyBorder="1" applyAlignment="1">
      <alignment horizontal="center" vertical="center" wrapText="1"/>
    </xf>
    <xf numFmtId="9" fontId="17" fillId="0" borderId="4"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4" borderId="10"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3" fillId="0" borderId="38" xfId="0" applyFont="1" applyBorder="1" applyAlignment="1">
      <alignment horizontal="left" vertical="center" wrapText="1"/>
    </xf>
    <xf numFmtId="0" fontId="13" fillId="0" borderId="38" xfId="0" applyFont="1" applyBorder="1" applyAlignment="1">
      <alignment horizontal="left" vertical="center"/>
    </xf>
    <xf numFmtId="0" fontId="10" fillId="4" borderId="8" xfId="0" applyFont="1" applyFill="1" applyBorder="1" applyAlignment="1">
      <alignment horizontal="center" vertical="center" wrapText="1"/>
    </xf>
    <xf numFmtId="0" fontId="10" fillId="4" borderId="9" xfId="0" applyFont="1" applyFill="1" applyBorder="1" applyAlignment="1">
      <alignment horizontal="center" vertical="center" wrapText="1"/>
    </xf>
    <xf numFmtId="0" fontId="10" fillId="4" borderId="1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10" fillId="4" borderId="39"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30" xfId="0" applyFont="1" applyFill="1" applyBorder="1" applyAlignment="1">
      <alignment horizontal="center" vertical="center" wrapText="1"/>
    </xf>
    <xf numFmtId="0" fontId="13" fillId="0" borderId="0" xfId="0" applyFont="1" applyAlignment="1">
      <alignment horizontal="left"/>
    </xf>
    <xf numFmtId="0" fontId="25" fillId="10" borderId="17" xfId="0" applyFont="1" applyFill="1" applyBorder="1" applyAlignment="1">
      <alignment horizontal="center" vertical="center" wrapText="1"/>
    </xf>
    <xf numFmtId="0" fontId="25" fillId="10" borderId="18" xfId="0" applyFont="1" applyFill="1" applyBorder="1" applyAlignment="1">
      <alignment horizontal="center" vertical="center" wrapText="1"/>
    </xf>
    <xf numFmtId="0" fontId="25" fillId="10" borderId="19" xfId="0" applyFont="1" applyFill="1" applyBorder="1" applyAlignment="1">
      <alignment horizontal="center" vertical="center" wrapText="1"/>
    </xf>
    <xf numFmtId="0" fontId="21" fillId="10" borderId="17" xfId="0" applyFont="1" applyFill="1" applyBorder="1" applyAlignment="1">
      <alignment horizontal="center" vertical="top" wrapText="1"/>
    </xf>
    <xf numFmtId="0" fontId="21" fillId="10" borderId="18" xfId="0" applyFont="1" applyFill="1" applyBorder="1" applyAlignment="1">
      <alignment horizontal="center" vertical="top" wrapText="1"/>
    </xf>
    <xf numFmtId="0" fontId="21" fillId="10" borderId="19" xfId="0" applyFont="1" applyFill="1" applyBorder="1" applyAlignment="1">
      <alignment horizontal="center" vertical="top" wrapText="1"/>
    </xf>
    <xf numFmtId="0" fontId="13" fillId="0" borderId="41" xfId="0" applyFont="1" applyBorder="1" applyAlignment="1">
      <alignment horizontal="left" vertical="center" wrapText="1"/>
    </xf>
    <xf numFmtId="0" fontId="21" fillId="10" borderId="17" xfId="0" applyFont="1" applyFill="1" applyBorder="1" applyAlignment="1" applyProtection="1">
      <alignment horizontal="center" vertical="center"/>
      <protection locked="0"/>
    </xf>
    <xf numFmtId="0" fontId="21" fillId="10" borderId="18" xfId="0" applyFont="1" applyFill="1" applyBorder="1" applyAlignment="1" applyProtection="1">
      <alignment horizontal="center" vertical="center"/>
      <protection locked="0"/>
    </xf>
    <xf numFmtId="0" fontId="21" fillId="10" borderId="19" xfId="0" applyFont="1" applyFill="1" applyBorder="1" applyAlignment="1" applyProtection="1">
      <alignment horizontal="center" vertical="center"/>
      <protection locked="0"/>
    </xf>
    <xf numFmtId="0" fontId="38" fillId="8" borderId="0" xfId="0" applyFont="1" applyFill="1" applyAlignment="1">
      <alignment horizontal="center"/>
    </xf>
    <xf numFmtId="0" fontId="38" fillId="8" borderId="26" xfId="0" applyFont="1" applyFill="1" applyBorder="1" applyAlignment="1">
      <alignment horizontal="center"/>
    </xf>
    <xf numFmtId="0" fontId="38" fillId="8" borderId="32" xfId="0" applyFont="1" applyFill="1" applyBorder="1" applyAlignment="1">
      <alignment horizontal="center"/>
    </xf>
    <xf numFmtId="14" fontId="38" fillId="8" borderId="32" xfId="0" applyNumberFormat="1" applyFont="1" applyFill="1" applyBorder="1" applyAlignment="1">
      <alignment horizontal="center"/>
    </xf>
    <xf numFmtId="0" fontId="40" fillId="8" borderId="20" xfId="0" applyFont="1" applyFill="1" applyBorder="1" applyAlignment="1" applyProtection="1">
      <alignment horizontal="center" vertical="center"/>
      <protection locked="0"/>
    </xf>
    <xf numFmtId="0" fontId="38" fillId="8" borderId="1" xfId="0" applyFont="1" applyFill="1" applyBorder="1" applyAlignment="1">
      <alignment horizontal="left" vertical="center" wrapText="1"/>
    </xf>
    <xf numFmtId="0" fontId="38" fillId="8" borderId="47" xfId="0" applyFont="1" applyFill="1" applyBorder="1" applyAlignment="1">
      <alignment horizontal="center"/>
    </xf>
    <xf numFmtId="9" fontId="38" fillId="11" borderId="1" xfId="1" applyFont="1" applyFill="1" applyBorder="1" applyAlignment="1">
      <alignment horizontal="center" vertical="center"/>
    </xf>
    <xf numFmtId="0" fontId="38" fillId="0" borderId="2" xfId="0" applyFont="1" applyBorder="1" applyAlignment="1">
      <alignment horizontal="left" vertical="center"/>
    </xf>
    <xf numFmtId="0" fontId="38" fillId="0" borderId="4" xfId="0" applyFont="1" applyBorder="1" applyAlignment="1">
      <alignment horizontal="left" vertical="center"/>
    </xf>
    <xf numFmtId="9" fontId="38" fillId="0" borderId="2" xfId="0" applyNumberFormat="1" applyFont="1" applyBorder="1" applyAlignment="1">
      <alignment horizontal="center" vertical="center"/>
    </xf>
    <xf numFmtId="9" fontId="38" fillId="0" borderId="4" xfId="0" applyNumberFormat="1" applyFont="1" applyBorder="1" applyAlignment="1">
      <alignment horizontal="center" vertical="center"/>
    </xf>
    <xf numFmtId="9" fontId="38" fillId="11" borderId="2" xfId="0" applyNumberFormat="1" applyFont="1" applyFill="1" applyBorder="1" applyAlignment="1">
      <alignment horizontal="center" vertical="center"/>
    </xf>
    <xf numFmtId="0" fontId="38" fillId="11" borderId="4" xfId="0" applyFont="1" applyFill="1" applyBorder="1" applyAlignment="1">
      <alignment horizontal="center" vertical="center"/>
    </xf>
    <xf numFmtId="0" fontId="28" fillId="8" borderId="26" xfId="0" applyFont="1" applyFill="1" applyBorder="1" applyAlignment="1" applyProtection="1">
      <alignment horizontal="center"/>
      <protection locked="0"/>
    </xf>
  </cellXfs>
  <cellStyles count="13">
    <cellStyle name="Hipervínculo" xfId="3" builtinId="8" hidden="1"/>
    <cellStyle name="Hipervínculo" xfId="5" builtinId="8" hidden="1"/>
    <cellStyle name="Hipervínculo" xfId="7" builtinId="8" hidden="1"/>
    <cellStyle name="Hipervínculo" xfId="9" builtinId="8" hidden="1"/>
    <cellStyle name="Hipervínculo" xfId="12" builtinId="8"/>
    <cellStyle name="Hipervínculo visitado" xfId="4" builtinId="9" hidden="1"/>
    <cellStyle name="Hipervínculo visitado" xfId="6" builtinId="9" hidden="1"/>
    <cellStyle name="Hipervínculo visitado" xfId="8" builtinId="9" hidden="1"/>
    <cellStyle name="Hipervínculo visitado" xfId="10" builtinId="9" hidden="1"/>
    <cellStyle name="Millares" xfId="11" builtinId="3"/>
    <cellStyle name="Normal" xfId="0" builtinId="0"/>
    <cellStyle name="Normal 2" xfId="2" xr:uid="{00000000-0005-0000-0000-00000B000000}"/>
    <cellStyle name="Porcentaje" xfId="1" builtinId="5"/>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65A17B"/>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870" b="26916"/>
        <a:stretch/>
      </xdr:blipFill>
      <xdr:spPr>
        <a:xfrm>
          <a:off x="186070" y="200025"/>
          <a:ext cx="3509845" cy="6462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60960</xdr:rowOff>
    </xdr:from>
    <xdr:to>
      <xdr:col>4</xdr:col>
      <xdr:colOff>520700</xdr:colOff>
      <xdr:row>1</xdr:row>
      <xdr:rowOff>498892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rotWithShape="1">
        <a:blip xmlns:r="http://schemas.openxmlformats.org/officeDocument/2006/relationships" r:embed="rId1"/>
        <a:srcRect t="22870" b="26916"/>
        <a:stretch/>
      </xdr:blipFill>
      <xdr:spPr>
        <a:xfrm>
          <a:off x="215900" y="60960"/>
          <a:ext cx="3556000" cy="6411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819943</xdr:colOff>
      <xdr:row>0</xdr:row>
      <xdr:rowOff>933393</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twoCellAnchor editAs="oneCell">
    <xdr:from>
      <xdr:col>17</xdr:col>
      <xdr:colOff>1524000</xdr:colOff>
      <xdr:row>10</xdr:row>
      <xdr:rowOff>1206882</xdr:rowOff>
    </xdr:from>
    <xdr:to>
      <xdr:col>17</xdr:col>
      <xdr:colOff>6650182</xdr:colOff>
      <xdr:row>12</xdr:row>
      <xdr:rowOff>328482</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37338000" y="19823927"/>
          <a:ext cx="5126182" cy="1996419"/>
        </a:xfrm>
        <a:prstGeom prst="rect">
          <a:avLst/>
        </a:prstGeom>
      </xdr:spPr>
    </xdr:pic>
    <xdr:clientData/>
  </xdr:twoCellAnchor>
  <xdr:twoCellAnchor editAs="oneCell">
    <xdr:from>
      <xdr:col>17</xdr:col>
      <xdr:colOff>1350818</xdr:colOff>
      <xdr:row>12</xdr:row>
      <xdr:rowOff>1473545</xdr:rowOff>
    </xdr:from>
    <xdr:to>
      <xdr:col>17</xdr:col>
      <xdr:colOff>7169726</xdr:colOff>
      <xdr:row>12</xdr:row>
      <xdr:rowOff>2947104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37164818" y="22636363"/>
          <a:ext cx="5818908" cy="147355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1599261</xdr:colOff>
      <xdr:row>0</xdr:row>
      <xdr:rowOff>946728</xdr:rowOff>
    </xdr:to>
    <xdr:pic>
      <xdr:nvPicPr>
        <xdr:cNvPr id="2" name="Imagen 1">
          <a:extLst>
            <a:ext uri="{FF2B5EF4-FFF2-40B4-BE49-F238E27FC236}">
              <a16:creationId xmlns:a16="http://schemas.microsoft.com/office/drawing/2014/main" id="{00000000-0008-0000-0A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twoCellAnchor editAs="oneCell">
    <xdr:from>
      <xdr:col>11</xdr:col>
      <xdr:colOff>0</xdr:colOff>
      <xdr:row>73</xdr:row>
      <xdr:rowOff>0</xdr:rowOff>
    </xdr:from>
    <xdr:to>
      <xdr:col>16</xdr:col>
      <xdr:colOff>1113919</xdr:colOff>
      <xdr:row>106</xdr:row>
      <xdr:rowOff>227571</xdr:rowOff>
    </xdr:to>
    <xdr:pic>
      <xdr:nvPicPr>
        <xdr:cNvPr id="5" name="Imagen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stretch>
          <a:fillRect/>
        </a:stretch>
      </xdr:blipFill>
      <xdr:spPr>
        <a:xfrm>
          <a:off x="24612600" y="41338500"/>
          <a:ext cx="10981819" cy="808569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46182</xdr:colOff>
      <xdr:row>0</xdr:row>
      <xdr:rowOff>92364</xdr:rowOff>
    </xdr:from>
    <xdr:to>
      <xdr:col>3</xdr:col>
      <xdr:colOff>1599261</xdr:colOff>
      <xdr:row>3</xdr:row>
      <xdr:rowOff>79953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rotWithShape="1">
        <a:blip xmlns:r="http://schemas.openxmlformats.org/officeDocument/2006/relationships" r:embed="rId1"/>
        <a:srcRect t="22870" b="26916"/>
        <a:stretch/>
      </xdr:blipFill>
      <xdr:spPr>
        <a:xfrm>
          <a:off x="331932" y="92364"/>
          <a:ext cx="4591554" cy="854364"/>
        </a:xfrm>
        <a:prstGeom prst="rect">
          <a:avLst/>
        </a:prstGeom>
      </xdr:spPr>
    </xdr:pic>
    <xdr:clientData/>
  </xdr:twoCellAnchor>
  <xdr:twoCellAnchor editAs="oneCell">
    <xdr:from>
      <xdr:col>15</xdr:col>
      <xdr:colOff>374468</xdr:colOff>
      <xdr:row>10</xdr:row>
      <xdr:rowOff>1452970</xdr:rowOff>
    </xdr:from>
    <xdr:to>
      <xdr:col>15</xdr:col>
      <xdr:colOff>5438445</xdr:colOff>
      <xdr:row>11</xdr:row>
      <xdr:rowOff>1219744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rotWithShape="1">
        <a:blip xmlns:r="http://schemas.openxmlformats.org/officeDocument/2006/relationships" r:embed="rId2"/>
        <a:srcRect l="993" t="2472" b="3480"/>
        <a:stretch/>
      </xdr:blipFill>
      <xdr:spPr>
        <a:xfrm>
          <a:off x="20436839" y="17944827"/>
          <a:ext cx="5063977" cy="1878603"/>
        </a:xfrm>
        <a:prstGeom prst="rect">
          <a:avLst/>
        </a:prstGeom>
      </xdr:spPr>
    </xdr:pic>
    <xdr:clientData/>
  </xdr:twoCellAnchor>
  <xdr:twoCellAnchor editAs="oneCell">
    <xdr:from>
      <xdr:col>15</xdr:col>
      <xdr:colOff>268941</xdr:colOff>
      <xdr:row>12</xdr:row>
      <xdr:rowOff>1027871</xdr:rowOff>
    </xdr:from>
    <xdr:to>
      <xdr:col>15</xdr:col>
      <xdr:colOff>5717110</xdr:colOff>
      <xdr:row>12</xdr:row>
      <xdr:rowOff>2473537</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27428798" y="22472728"/>
          <a:ext cx="5448169" cy="1445666"/>
        </a:xfrm>
        <a:prstGeom prst="rect">
          <a:avLst/>
        </a:prstGeom>
      </xdr:spPr>
    </xdr:pic>
    <xdr:clientData/>
  </xdr:twoCellAnchor>
  <xdr:twoCellAnchor editAs="oneCell">
    <xdr:from>
      <xdr:col>11</xdr:col>
      <xdr:colOff>0</xdr:colOff>
      <xdr:row>72</xdr:row>
      <xdr:rowOff>0</xdr:rowOff>
    </xdr:from>
    <xdr:to>
      <xdr:col>15</xdr:col>
      <xdr:colOff>3600554</xdr:colOff>
      <xdr:row>106</xdr:row>
      <xdr:rowOff>2432</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24609136" y="41442409"/>
          <a:ext cx="10971428" cy="822857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60645</xdr:colOff>
      <xdr:row>0</xdr:row>
      <xdr:rowOff>118330</xdr:rowOff>
    </xdr:from>
    <xdr:to>
      <xdr:col>3</xdr:col>
      <xdr:colOff>1358900</xdr:colOff>
      <xdr:row>0</xdr:row>
      <xdr:rowOff>754382</xdr:rowOff>
    </xdr:to>
    <xdr:pic>
      <xdr:nvPicPr>
        <xdr:cNvPr id="3" name="Imagen 2">
          <a:extLst>
            <a:ext uri="{FF2B5EF4-FFF2-40B4-BE49-F238E27FC236}">
              <a16:creationId xmlns:a16="http://schemas.microsoft.com/office/drawing/2014/main" id="{00000000-0008-0000-0C00-000003000000}"/>
            </a:ext>
          </a:extLst>
        </xdr:cNvPr>
        <xdr:cNvPicPr>
          <a:picLocks noChangeAspect="1"/>
        </xdr:cNvPicPr>
      </xdr:nvPicPr>
      <xdr:blipFill rotWithShape="1">
        <a:blip xmlns:r="http://schemas.openxmlformats.org/officeDocument/2006/relationships" r:embed="rId1"/>
        <a:srcRect t="22870" b="26916"/>
        <a:stretch/>
      </xdr:blipFill>
      <xdr:spPr>
        <a:xfrm>
          <a:off x="251145" y="118330"/>
          <a:ext cx="3482655" cy="636052"/>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347579</xdr:colOff>
      <xdr:row>0</xdr:row>
      <xdr:rowOff>13369</xdr:rowOff>
    </xdr:from>
    <xdr:to>
      <xdr:col>2</xdr:col>
      <xdr:colOff>3469286</xdr:colOff>
      <xdr:row>2</xdr:row>
      <xdr:rowOff>34474</xdr:rowOff>
    </xdr:to>
    <xdr:pic>
      <xdr:nvPicPr>
        <xdr:cNvPr id="2" name="Imagen 1">
          <a:extLst>
            <a:ext uri="{FF2B5EF4-FFF2-40B4-BE49-F238E27FC236}">
              <a16:creationId xmlns:a16="http://schemas.microsoft.com/office/drawing/2014/main" id="{00000000-0008-0000-0D00-000002000000}"/>
            </a:ext>
          </a:extLst>
        </xdr:cNvPr>
        <xdr:cNvPicPr>
          <a:picLocks noChangeAspect="1"/>
        </xdr:cNvPicPr>
      </xdr:nvPicPr>
      <xdr:blipFill rotWithShape="1">
        <a:blip xmlns:r="http://schemas.openxmlformats.org/officeDocument/2006/relationships" r:embed="rId1"/>
        <a:srcRect t="22870" b="26916"/>
        <a:stretch/>
      </xdr:blipFill>
      <xdr:spPr>
        <a:xfrm>
          <a:off x="442829" y="13369"/>
          <a:ext cx="3464607" cy="63070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7.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f:/r/sites/o365_AcuerdodeGestinSG/Shared%20Documents/General/Acuerdo_GestionSG_2022/Compromiso%20No.%203/II%20Semestre?csf=1&amp;web=1&amp;e=cJdd7N" TargetMode="External"/><Relationship Id="rId1" Type="http://schemas.openxmlformats.org/officeDocument/2006/relationships/hyperlink" Target="../../../../../../../:f:/r/sites/o365_AcuerdodeGestinSG/Shared%20Documents/General/Acuerdo_GestionSG_2022/Compromiso%20No.%203/II%20Semestre?csf=1&amp;web=1&amp;e=cJdd7N*Resultado%20indicador%20POA%20%22%20Servidores%20p&#250;blicos%20beneficiados%20%22%20II%20semestre" TargetMode="External"/><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7.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ht="13.9" x14ac:dyDescent="0.25">
      <c r="B2" s="312" t="s">
        <v>0</v>
      </c>
      <c r="C2" s="312"/>
      <c r="D2" s="312"/>
      <c r="E2" s="312"/>
      <c r="F2" s="312"/>
      <c r="G2" s="312"/>
      <c r="H2" s="312"/>
      <c r="I2" s="312"/>
    </row>
    <row r="3" spans="1:9" ht="13.9" x14ac:dyDescent="0.25">
      <c r="B3" s="328" t="s">
        <v>1</v>
      </c>
      <c r="C3" s="328"/>
      <c r="D3" s="328"/>
      <c r="E3" s="328"/>
      <c r="F3" s="328"/>
      <c r="G3" s="328"/>
      <c r="H3" s="328"/>
      <c r="I3" s="328"/>
    </row>
    <row r="4" spans="1:9" ht="13.9" x14ac:dyDescent="0.25">
      <c r="C4" s="2" t="s">
        <v>2</v>
      </c>
      <c r="D4" s="3" t="s">
        <v>3</v>
      </c>
    </row>
    <row r="5" spans="1:9" ht="13.9" x14ac:dyDescent="0.25">
      <c r="C5" s="2" t="s">
        <v>4</v>
      </c>
      <c r="D5" s="3" t="s">
        <v>5</v>
      </c>
    </row>
    <row r="6" spans="1:9" ht="13.9" x14ac:dyDescent="0.25">
      <c r="C6" s="4" t="s">
        <v>6</v>
      </c>
      <c r="D6" s="5" t="s">
        <v>7</v>
      </c>
    </row>
    <row r="7" spans="1:9" ht="13.9" x14ac:dyDescent="0.25">
      <c r="C7" s="4" t="s">
        <v>8</v>
      </c>
      <c r="D7" s="5" t="s">
        <v>9</v>
      </c>
    </row>
    <row r="8" spans="1:9" ht="13.9" x14ac:dyDescent="0.25">
      <c r="C8" s="4" t="s">
        <v>10</v>
      </c>
      <c r="D8" s="6">
        <v>41656</v>
      </c>
      <c r="E8" s="7"/>
    </row>
    <row r="9" spans="1:9" x14ac:dyDescent="0.25">
      <c r="C9" s="322" t="s">
        <v>11</v>
      </c>
      <c r="D9" s="5" t="s">
        <v>12</v>
      </c>
      <c r="F9" s="7"/>
      <c r="I9" s="7"/>
    </row>
    <row r="10" spans="1:9" x14ac:dyDescent="0.25">
      <c r="C10" s="322"/>
      <c r="D10" s="5" t="s">
        <v>13</v>
      </c>
    </row>
    <row r="12" spans="1:9" ht="13.9" x14ac:dyDescent="0.25">
      <c r="A12" s="323" t="s">
        <v>14</v>
      </c>
      <c r="B12" s="324"/>
      <c r="C12" s="324"/>
      <c r="D12" s="324"/>
      <c r="E12" s="324"/>
      <c r="F12" s="324"/>
      <c r="G12" s="324"/>
      <c r="H12" s="324"/>
      <c r="I12" s="325"/>
    </row>
    <row r="13" spans="1:9" ht="13.9" x14ac:dyDescent="0.25">
      <c r="A13" s="323" t="s">
        <v>15</v>
      </c>
      <c r="B13" s="324"/>
      <c r="C13" s="324"/>
      <c r="D13" s="324"/>
      <c r="E13" s="324"/>
      <c r="F13" s="324"/>
      <c r="G13" s="324"/>
      <c r="H13" s="324"/>
      <c r="I13" s="325"/>
    </row>
    <row r="14" spans="1:9" ht="13.9" x14ac:dyDescent="0.25">
      <c r="A14" s="329"/>
      <c r="B14" s="330"/>
      <c r="C14" s="330"/>
      <c r="D14" s="330"/>
      <c r="E14" s="330"/>
      <c r="F14" s="330"/>
      <c r="G14" s="331"/>
      <c r="H14" s="320" t="s">
        <v>16</v>
      </c>
      <c r="I14" s="321"/>
    </row>
    <row r="15" spans="1:9" ht="28.5" x14ac:dyDescent="0.25">
      <c r="A15" s="19" t="s">
        <v>17</v>
      </c>
      <c r="B15" s="19" t="s">
        <v>18</v>
      </c>
      <c r="C15" s="8" t="s">
        <v>19</v>
      </c>
      <c r="D15" s="19" t="s">
        <v>20</v>
      </c>
      <c r="E15" s="19" t="s">
        <v>21</v>
      </c>
      <c r="F15" s="19" t="s">
        <v>22</v>
      </c>
      <c r="G15" s="43" t="s">
        <v>23</v>
      </c>
      <c r="H15" s="19" t="s">
        <v>24</v>
      </c>
      <c r="I15" s="19" t="s">
        <v>25</v>
      </c>
    </row>
    <row r="16" spans="1:9" ht="30" x14ac:dyDescent="0.25">
      <c r="A16" s="326" t="s">
        <v>26</v>
      </c>
      <c r="B16" s="327">
        <v>0.3</v>
      </c>
      <c r="C16" s="319" t="s">
        <v>27</v>
      </c>
      <c r="D16" s="9" t="s">
        <v>28</v>
      </c>
      <c r="E16" s="313">
        <v>4</v>
      </c>
      <c r="F16" s="313" t="s">
        <v>29</v>
      </c>
      <c r="G16" s="319" t="s">
        <v>30</v>
      </c>
      <c r="H16" s="313"/>
      <c r="I16" s="335"/>
    </row>
    <row r="17" spans="1:9" ht="56.25" customHeight="1" x14ac:dyDescent="0.25">
      <c r="A17" s="326"/>
      <c r="B17" s="326"/>
      <c r="C17" s="319"/>
      <c r="D17" s="10" t="s">
        <v>31</v>
      </c>
      <c r="E17" s="314"/>
      <c r="F17" s="314"/>
      <c r="G17" s="319"/>
      <c r="H17" s="314"/>
      <c r="I17" s="335"/>
    </row>
    <row r="18" spans="1:9" ht="25.5" customHeight="1" x14ac:dyDescent="0.25">
      <c r="A18" s="326"/>
      <c r="B18" s="326"/>
      <c r="C18" s="319"/>
      <c r="D18" s="10" t="s">
        <v>32</v>
      </c>
      <c r="E18" s="314"/>
      <c r="F18" s="314"/>
      <c r="G18" s="319"/>
      <c r="H18" s="314"/>
      <c r="I18" s="335"/>
    </row>
    <row r="19" spans="1:9" ht="49.5" customHeight="1" x14ac:dyDescent="0.25">
      <c r="A19" s="326"/>
      <c r="B19" s="326"/>
      <c r="C19" s="319"/>
      <c r="D19" s="10" t="s">
        <v>33</v>
      </c>
      <c r="E19" s="315"/>
      <c r="F19" s="315"/>
      <c r="G19" s="319"/>
      <c r="H19" s="315"/>
      <c r="I19" s="335"/>
    </row>
    <row r="20" spans="1:9" ht="82.5" customHeight="1" x14ac:dyDescent="0.25">
      <c r="A20" s="332" t="s">
        <v>34</v>
      </c>
      <c r="B20" s="316">
        <v>0.3</v>
      </c>
      <c r="C20" s="313" t="s">
        <v>35</v>
      </c>
      <c r="D20" s="10" t="s">
        <v>36</v>
      </c>
      <c r="E20" s="313">
        <v>20</v>
      </c>
      <c r="F20" s="313" t="s">
        <v>37</v>
      </c>
      <c r="G20" s="89" t="s">
        <v>38</v>
      </c>
      <c r="H20" s="313"/>
      <c r="I20" s="336"/>
    </row>
    <row r="21" spans="1:9" ht="68.25" customHeight="1" x14ac:dyDescent="0.25">
      <c r="A21" s="333"/>
      <c r="B21" s="317"/>
      <c r="C21" s="314"/>
      <c r="D21" s="10" t="s">
        <v>39</v>
      </c>
      <c r="E21" s="314"/>
      <c r="F21" s="314"/>
      <c r="G21" s="89" t="s">
        <v>40</v>
      </c>
      <c r="H21" s="314"/>
      <c r="I21" s="337"/>
    </row>
    <row r="22" spans="1:9" ht="66" customHeight="1" x14ac:dyDescent="0.25">
      <c r="A22" s="334"/>
      <c r="B22" s="318"/>
      <c r="C22" s="315"/>
      <c r="D22" s="10" t="s">
        <v>41</v>
      </c>
      <c r="E22" s="315"/>
      <c r="F22" s="315"/>
      <c r="G22" s="89" t="s">
        <v>42</v>
      </c>
      <c r="H22" s="315"/>
      <c r="I22" s="338"/>
    </row>
    <row r="23" spans="1:9" ht="97.5" customHeight="1" x14ac:dyDescent="0.25">
      <c r="A23" s="332" t="s">
        <v>43</v>
      </c>
      <c r="B23" s="316">
        <v>0.4</v>
      </c>
      <c r="C23" s="313" t="s">
        <v>44</v>
      </c>
      <c r="D23" s="10" t="s">
        <v>45</v>
      </c>
      <c r="E23" s="313">
        <v>15</v>
      </c>
      <c r="F23" s="313" t="s">
        <v>29</v>
      </c>
      <c r="G23" s="313" t="s">
        <v>42</v>
      </c>
      <c r="H23" s="313"/>
      <c r="I23" s="336"/>
    </row>
    <row r="24" spans="1:9" ht="55.5" customHeight="1" x14ac:dyDescent="0.25">
      <c r="A24" s="333"/>
      <c r="B24" s="317"/>
      <c r="C24" s="314"/>
      <c r="D24" s="10" t="s">
        <v>46</v>
      </c>
      <c r="E24" s="314"/>
      <c r="F24" s="314"/>
      <c r="G24" s="314"/>
      <c r="H24" s="314"/>
      <c r="I24" s="337"/>
    </row>
    <row r="25" spans="1:9" ht="55.5" customHeight="1" x14ac:dyDescent="0.25">
      <c r="A25" s="334"/>
      <c r="B25" s="318"/>
      <c r="C25" s="315"/>
      <c r="D25" s="10" t="s">
        <v>47</v>
      </c>
      <c r="E25" s="315"/>
      <c r="F25" s="315"/>
      <c r="G25" s="315"/>
      <c r="H25" s="315"/>
      <c r="I25" s="338"/>
    </row>
    <row r="26" spans="1:9" x14ac:dyDescent="0.25">
      <c r="A26" s="19" t="s">
        <v>48</v>
      </c>
      <c r="B26" s="11">
        <f>SUM(B16:B25)</f>
        <v>1</v>
      </c>
      <c r="C26" s="5"/>
      <c r="D26" s="5"/>
      <c r="E26" s="5"/>
      <c r="F26" s="10"/>
      <c r="G26" s="5"/>
      <c r="H26" s="5"/>
      <c r="I26" s="5"/>
    </row>
    <row r="27" spans="1:9" ht="4.5" customHeight="1" thickBot="1" x14ac:dyDescent="0.3">
      <c r="A27" s="12"/>
    </row>
    <row r="28" spans="1:9" ht="27" customHeight="1" x14ac:dyDescent="0.25">
      <c r="A28" s="12"/>
      <c r="C28" s="341"/>
      <c r="D28" s="342"/>
      <c r="E28" s="94"/>
      <c r="F28" s="342"/>
      <c r="G28" s="344"/>
      <c r="H28" s="21"/>
    </row>
    <row r="29" spans="1:9" ht="15.75" thickBot="1" x14ac:dyDescent="0.3">
      <c r="A29" s="12"/>
      <c r="C29" s="339" t="s">
        <v>49</v>
      </c>
      <c r="D29" s="340"/>
      <c r="E29" s="93"/>
      <c r="F29" s="340" t="s">
        <v>50</v>
      </c>
      <c r="G29" s="343"/>
      <c r="H29" s="22"/>
    </row>
    <row r="30" spans="1:9" x14ac:dyDescent="0.25">
      <c r="A30" s="12"/>
    </row>
  </sheetData>
  <mergeCells count="34">
    <mergeCell ref="C29:D29"/>
    <mergeCell ref="C28:D28"/>
    <mergeCell ref="F29:G29"/>
    <mergeCell ref="F28:G28"/>
    <mergeCell ref="H23:H25"/>
    <mergeCell ref="E16:E19"/>
    <mergeCell ref="E20:E22"/>
    <mergeCell ref="E23:E25"/>
    <mergeCell ref="G23:G25"/>
    <mergeCell ref="I16:I19"/>
    <mergeCell ref="H20:H22"/>
    <mergeCell ref="I20:I22"/>
    <mergeCell ref="I23:I25"/>
    <mergeCell ref="B23:B25"/>
    <mergeCell ref="A23:A25"/>
    <mergeCell ref="C23:C25"/>
    <mergeCell ref="F20:F22"/>
    <mergeCell ref="F23:F25"/>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1"/>
  <sheetViews>
    <sheetView showGridLines="0" view="pageBreakPreview" topLeftCell="A10" zoomScale="25" zoomScaleNormal="10" zoomScaleSheetLayoutView="25" zoomScalePageLayoutView="50" workbookViewId="0">
      <selection activeCell="L14" sqref="L14:L16"/>
    </sheetView>
  </sheetViews>
  <sheetFormatPr baseColWidth="10" defaultColWidth="10.85546875" defaultRowHeight="18.75" x14ac:dyDescent="0.3"/>
  <cols>
    <col min="1" max="1" width="4.28515625" style="224" customWidth="1"/>
    <col min="2" max="2" width="13" style="225" bestFit="1" customWidth="1"/>
    <col min="3" max="3" width="44" style="224" customWidth="1"/>
    <col min="4" max="4" width="41.7109375" style="224" customWidth="1"/>
    <col min="5" max="5" width="22.28515625" style="224" customWidth="1"/>
    <col min="6" max="6" width="13.7109375" style="224" customWidth="1"/>
    <col min="7" max="7" width="52" style="224" customWidth="1"/>
    <col min="8" max="8" width="17.140625" style="224" customWidth="1"/>
    <col min="9" max="9" width="21.7109375" style="224" customWidth="1"/>
    <col min="10" max="10" width="41.140625" style="224" customWidth="1"/>
    <col min="11" max="11" width="34.28515625" style="226" customWidth="1"/>
    <col min="12" max="13" width="29.140625" style="224" customWidth="1"/>
    <col min="14" max="15" width="41.140625" style="224" customWidth="1"/>
    <col min="16" max="16" width="38.85546875" style="224" customWidth="1"/>
    <col min="17" max="17" width="23.42578125" style="227" customWidth="1"/>
    <col min="18" max="18" width="173.42578125" style="224" customWidth="1"/>
    <col min="19" max="19" width="77.85546875" style="224" customWidth="1"/>
    <col min="20" max="20" width="3.7109375" style="224" customWidth="1"/>
    <col min="21" max="16384" width="10.85546875" style="224"/>
  </cols>
  <sheetData>
    <row r="1" spans="1:26" s="133" customFormat="1" ht="132" customHeight="1" thickBot="1" x14ac:dyDescent="0.5">
      <c r="A1" s="128"/>
      <c r="B1" s="129"/>
      <c r="C1" s="130"/>
      <c r="D1" s="130"/>
      <c r="E1" s="130"/>
      <c r="F1" s="535"/>
      <c r="G1" s="131"/>
      <c r="H1" s="537"/>
      <c r="I1" s="206"/>
      <c r="J1" s="130"/>
      <c r="K1" s="212"/>
      <c r="L1" s="130"/>
      <c r="M1" s="236">
        <f>+Q1</f>
        <v>0.44262295081967212</v>
      </c>
      <c r="N1" s="237">
        <v>1</v>
      </c>
      <c r="O1" s="238">
        <f>1/183</f>
        <v>5.4644808743169399E-3</v>
      </c>
      <c r="P1" s="239">
        <v>81</v>
      </c>
      <c r="Q1" s="240">
        <f>+O1*81</f>
        <v>0.44262295081967212</v>
      </c>
      <c r="R1" s="241"/>
      <c r="S1" s="242">
        <f>183-P1</f>
        <v>102</v>
      </c>
      <c r="T1" s="243">
        <f>1-Q1</f>
        <v>0.55737704918032782</v>
      </c>
      <c r="U1" s="128"/>
      <c r="V1" s="128"/>
    </row>
    <row r="2" spans="1:26" s="133" customFormat="1" ht="7.5" hidden="1" customHeight="1" x14ac:dyDescent="0.25">
      <c r="A2" s="128"/>
      <c r="B2" s="129"/>
      <c r="C2" s="130"/>
      <c r="D2" s="130"/>
      <c r="E2" s="130"/>
      <c r="F2" s="536"/>
      <c r="G2" s="134"/>
      <c r="H2" s="537"/>
      <c r="I2" s="130"/>
      <c r="J2" s="130"/>
      <c r="K2" s="212"/>
      <c r="L2" s="130"/>
      <c r="M2" s="130"/>
      <c r="N2" s="130"/>
      <c r="O2" s="130"/>
      <c r="P2" s="130"/>
      <c r="Q2" s="132"/>
      <c r="R2" s="130"/>
      <c r="S2" s="130"/>
      <c r="T2" s="128"/>
      <c r="U2" s="128"/>
      <c r="V2" s="128"/>
    </row>
    <row r="3" spans="1:26" s="133" customFormat="1" ht="27" hidden="1" thickBot="1" x14ac:dyDescent="0.3">
      <c r="A3" s="128"/>
      <c r="B3" s="129"/>
      <c r="C3" s="130"/>
      <c r="D3" s="130"/>
      <c r="E3" s="130"/>
      <c r="F3" s="130"/>
      <c r="G3" s="130"/>
      <c r="H3" s="130"/>
      <c r="I3" s="130"/>
      <c r="J3" s="130"/>
      <c r="K3" s="212"/>
      <c r="L3" s="130"/>
      <c r="M3" s="130"/>
      <c r="N3" s="130"/>
      <c r="O3" s="130"/>
      <c r="P3" s="130"/>
      <c r="Q3" s="132"/>
      <c r="R3" s="130"/>
      <c r="S3" s="130"/>
      <c r="T3" s="128"/>
      <c r="U3" s="128"/>
      <c r="V3" s="128"/>
    </row>
    <row r="4" spans="1:26" s="133" customFormat="1" ht="64.5" customHeight="1" thickBot="1" x14ac:dyDescent="0.3">
      <c r="A4" s="128"/>
      <c r="B4" s="538" t="s">
        <v>176</v>
      </c>
      <c r="C4" s="539"/>
      <c r="D4" s="539"/>
      <c r="E4" s="539"/>
      <c r="F4" s="539"/>
      <c r="G4" s="539"/>
      <c r="H4" s="539"/>
      <c r="I4" s="539"/>
      <c r="J4" s="539"/>
      <c r="K4" s="539"/>
      <c r="L4" s="539"/>
      <c r="M4" s="539"/>
      <c r="N4" s="539"/>
      <c r="O4" s="539"/>
      <c r="P4" s="539"/>
      <c r="Q4" s="539"/>
      <c r="R4" s="539"/>
      <c r="S4" s="540"/>
      <c r="T4" s="128"/>
      <c r="U4" s="128"/>
      <c r="V4" s="128"/>
    </row>
    <row r="5" spans="1:26" s="133" customFormat="1" ht="35.25" customHeight="1" thickBot="1" x14ac:dyDescent="0.3">
      <c r="A5" s="128"/>
      <c r="B5" s="541" t="s">
        <v>177</v>
      </c>
      <c r="C5" s="542"/>
      <c r="D5" s="542"/>
      <c r="E5" s="542"/>
      <c r="F5" s="542"/>
      <c r="G5" s="542"/>
      <c r="H5" s="543"/>
      <c r="I5" s="135"/>
      <c r="J5" s="135"/>
      <c r="K5" s="542"/>
      <c r="L5" s="542"/>
      <c r="M5" s="542"/>
      <c r="N5" s="542"/>
      <c r="O5" s="543"/>
      <c r="P5" s="541" t="s">
        <v>178</v>
      </c>
      <c r="Q5" s="544"/>
      <c r="R5" s="544"/>
      <c r="S5" s="545"/>
      <c r="T5" s="128"/>
      <c r="U5" s="128"/>
      <c r="V5" s="128"/>
    </row>
    <row r="6" spans="1:26" s="136" customFormat="1" ht="56.25" customHeight="1" thickBot="1" x14ac:dyDescent="0.5">
      <c r="A6" s="128"/>
      <c r="B6" s="555" t="s">
        <v>17</v>
      </c>
      <c r="C6" s="556" t="s">
        <v>179</v>
      </c>
      <c r="D6" s="546" t="s">
        <v>180</v>
      </c>
      <c r="E6" s="546" t="s">
        <v>181</v>
      </c>
      <c r="F6" s="546" t="s">
        <v>182</v>
      </c>
      <c r="G6" s="546" t="s">
        <v>61</v>
      </c>
      <c r="H6" s="566" t="s">
        <v>183</v>
      </c>
      <c r="I6" s="567"/>
      <c r="J6" s="560" t="s">
        <v>184</v>
      </c>
      <c r="K6" s="561"/>
      <c r="L6" s="561"/>
      <c r="M6" s="561"/>
      <c r="N6" s="561"/>
      <c r="O6" s="562"/>
      <c r="P6" s="546" t="s">
        <v>185</v>
      </c>
      <c r="Q6" s="563" t="s">
        <v>186</v>
      </c>
      <c r="R6" s="546" t="s">
        <v>79</v>
      </c>
      <c r="S6" s="546"/>
      <c r="T6" s="128"/>
      <c r="U6" s="128"/>
      <c r="V6" s="128"/>
    </row>
    <row r="7" spans="1:26" s="139" customFormat="1" ht="156" customHeight="1" thickBot="1" x14ac:dyDescent="0.5">
      <c r="A7" s="128"/>
      <c r="B7" s="555"/>
      <c r="C7" s="557"/>
      <c r="D7" s="546"/>
      <c r="E7" s="546"/>
      <c r="F7" s="546"/>
      <c r="G7" s="546"/>
      <c r="H7" s="201" t="s">
        <v>187</v>
      </c>
      <c r="I7" s="202" t="s">
        <v>188</v>
      </c>
      <c r="J7" s="137" t="s">
        <v>189</v>
      </c>
      <c r="K7" s="213" t="s">
        <v>190</v>
      </c>
      <c r="L7" s="137" t="s">
        <v>191</v>
      </c>
      <c r="M7" s="222" t="s">
        <v>192</v>
      </c>
      <c r="N7" s="137" t="s">
        <v>193</v>
      </c>
      <c r="O7" s="137" t="s">
        <v>194</v>
      </c>
      <c r="P7" s="546"/>
      <c r="Q7" s="563"/>
      <c r="R7" s="221" t="s">
        <v>195</v>
      </c>
      <c r="S7" s="221" t="s">
        <v>120</v>
      </c>
      <c r="T7" s="128"/>
      <c r="U7" s="128"/>
      <c r="V7" s="128"/>
    </row>
    <row r="8" spans="1:26" s="133" customFormat="1" ht="237" customHeight="1" thickBot="1" x14ac:dyDescent="0.3">
      <c r="A8" s="128"/>
      <c r="B8" s="547">
        <v>1</v>
      </c>
      <c r="C8" s="548" t="s">
        <v>196</v>
      </c>
      <c r="D8" s="550" t="s">
        <v>197</v>
      </c>
      <c r="E8" s="552">
        <v>1</v>
      </c>
      <c r="F8" s="554" t="s">
        <v>198</v>
      </c>
      <c r="G8" s="306" t="s">
        <v>199</v>
      </c>
      <c r="H8" s="552">
        <v>0.35</v>
      </c>
      <c r="I8" s="307">
        <v>1</v>
      </c>
      <c r="J8" s="576"/>
      <c r="K8" s="578">
        <f>(AVERAGE(I8:I10)*H8)/H8</f>
        <v>0.68166666666666664</v>
      </c>
      <c r="L8" s="548"/>
      <c r="M8" s="308">
        <f t="shared" ref="M8:M13" si="0">IF((I8)&lt;=0%,"0%",SUM(100%-I8))*$M$1</f>
        <v>0</v>
      </c>
      <c r="N8" s="564">
        <v>0.6</v>
      </c>
      <c r="O8" s="568">
        <f>IFERROR((AVERAGE(M8:M10)*H8)/H8,0)</f>
        <v>2.28688524590164E-2</v>
      </c>
      <c r="P8" s="570">
        <f>IF(SUM(K8,O8)&gt;100%,"NO PERMITIDO",SUM(K8,O8))</f>
        <v>0.70453551912568302</v>
      </c>
      <c r="Q8" s="558">
        <f>H8*P8/100%</f>
        <v>0.24658743169398903</v>
      </c>
      <c r="R8" s="230" t="s">
        <v>200</v>
      </c>
      <c r="S8" s="230" t="s">
        <v>201</v>
      </c>
      <c r="T8" s="128"/>
      <c r="U8" s="128"/>
      <c r="V8" s="128"/>
    </row>
    <row r="9" spans="1:26" s="133" customFormat="1" ht="375.75" customHeight="1" thickBot="1" x14ac:dyDescent="0.3">
      <c r="A9" s="128"/>
      <c r="B9" s="484"/>
      <c r="C9" s="549"/>
      <c r="D9" s="551"/>
      <c r="E9" s="549"/>
      <c r="F9" s="549"/>
      <c r="G9" s="309" t="s">
        <v>202</v>
      </c>
      <c r="H9" s="549"/>
      <c r="I9" s="310">
        <v>0.52</v>
      </c>
      <c r="J9" s="577"/>
      <c r="K9" s="579"/>
      <c r="L9" s="549"/>
      <c r="M9" s="311">
        <f>IF((I9)&lt;=0%,"0%",SUM(53%-I9))*$M$1</f>
        <v>4.4262295081967254E-3</v>
      </c>
      <c r="N9" s="565"/>
      <c r="O9" s="569"/>
      <c r="P9" s="571"/>
      <c r="Q9" s="559"/>
      <c r="R9" s="229" t="s">
        <v>203</v>
      </c>
      <c r="S9" s="228" t="s">
        <v>204</v>
      </c>
      <c r="T9" s="128"/>
      <c r="U9" s="209"/>
      <c r="V9" s="207"/>
    </row>
    <row r="10" spans="1:26" s="133" customFormat="1" ht="409.5" customHeight="1" thickBot="1" x14ac:dyDescent="0.3">
      <c r="A10" s="128"/>
      <c r="B10" s="484"/>
      <c r="C10" s="549"/>
      <c r="D10" s="551"/>
      <c r="E10" s="553"/>
      <c r="F10" s="553"/>
      <c r="G10" s="309" t="s">
        <v>205</v>
      </c>
      <c r="H10" s="553"/>
      <c r="I10" s="310">
        <v>0.52500000000000002</v>
      </c>
      <c r="J10" s="577"/>
      <c r="K10" s="579"/>
      <c r="L10" s="549"/>
      <c r="M10" s="308">
        <f>IF((I10)&lt;=0%,"0%",SUM(67%-I10))*$M$1</f>
        <v>6.4180327868852471E-2</v>
      </c>
      <c r="N10" s="565"/>
      <c r="O10" s="569"/>
      <c r="P10" s="571"/>
      <c r="Q10" s="559"/>
      <c r="R10" s="229" t="s">
        <v>206</v>
      </c>
      <c r="S10" s="228" t="s">
        <v>207</v>
      </c>
      <c r="T10" s="128"/>
      <c r="U10" s="209"/>
      <c r="V10" s="128"/>
    </row>
    <row r="11" spans="1:26" s="133" customFormat="1" ht="114" customHeight="1" thickBot="1" x14ac:dyDescent="0.3">
      <c r="A11" s="128"/>
      <c r="B11" s="483">
        <v>2</v>
      </c>
      <c r="C11" s="526" t="s">
        <v>208</v>
      </c>
      <c r="D11" s="572" t="s">
        <v>209</v>
      </c>
      <c r="E11" s="574">
        <v>1</v>
      </c>
      <c r="F11" s="575" t="s">
        <v>198</v>
      </c>
      <c r="G11" s="181" t="s">
        <v>210</v>
      </c>
      <c r="H11" s="496">
        <v>0.3</v>
      </c>
      <c r="I11" s="203">
        <v>0.6</v>
      </c>
      <c r="J11" s="524">
        <v>0.2</v>
      </c>
      <c r="K11" s="533">
        <f>(AVERAGE(I11:I13)*H11)/H11</f>
        <v>0.19999999999999998</v>
      </c>
      <c r="L11" s="493"/>
      <c r="M11" s="244">
        <v>0.4</v>
      </c>
      <c r="N11" s="496">
        <v>0.8</v>
      </c>
      <c r="O11" s="525">
        <f>IFERROR((AVERAGE(M11:M13)*H11)/H11,0)</f>
        <v>0.20710382513661205</v>
      </c>
      <c r="P11" s="519">
        <f>IF(SUM(K11,O11)&gt;100%,"NO PERMITIDO",SUM(K11,O11))</f>
        <v>0.40710382513661203</v>
      </c>
      <c r="Q11" s="511">
        <f>H11*P11/100%</f>
        <v>0.1221311475409836</v>
      </c>
      <c r="R11" s="211" t="s">
        <v>211</v>
      </c>
      <c r="S11" s="231" t="s">
        <v>212</v>
      </c>
      <c r="T11" s="128"/>
      <c r="U11" s="128"/>
      <c r="V11" s="128"/>
    </row>
    <row r="12" spans="1:26" s="133" customFormat="1" ht="111.75" customHeight="1" thickBot="1" x14ac:dyDescent="0.3">
      <c r="A12" s="128"/>
      <c r="B12" s="484"/>
      <c r="C12" s="527"/>
      <c r="D12" s="573"/>
      <c r="E12" s="527"/>
      <c r="F12" s="527"/>
      <c r="G12" s="181" t="s">
        <v>213</v>
      </c>
      <c r="H12" s="497"/>
      <c r="I12" s="203">
        <v>0</v>
      </c>
      <c r="J12" s="477"/>
      <c r="K12" s="534"/>
      <c r="L12" s="494"/>
      <c r="M12" s="244">
        <f>50%*$M$1</f>
        <v>0.22131147540983606</v>
      </c>
      <c r="N12" s="497"/>
      <c r="O12" s="478"/>
      <c r="P12" s="519"/>
      <c r="Q12" s="511"/>
      <c r="R12" s="210"/>
      <c r="S12" s="210"/>
      <c r="T12" s="128"/>
      <c r="U12" s="128"/>
      <c r="V12" s="128"/>
      <c r="Z12" s="208"/>
    </row>
    <row r="13" spans="1:26" s="133" customFormat="1" ht="252" customHeight="1" thickBot="1" x14ac:dyDescent="0.3">
      <c r="A13" s="128"/>
      <c r="B13" s="484"/>
      <c r="C13" s="527"/>
      <c r="D13" s="573"/>
      <c r="E13" s="532"/>
      <c r="F13" s="532"/>
      <c r="G13" s="180" t="s">
        <v>214</v>
      </c>
      <c r="H13" s="497"/>
      <c r="I13" s="203">
        <v>0</v>
      </c>
      <c r="J13" s="477"/>
      <c r="K13" s="534"/>
      <c r="L13" s="494"/>
      <c r="M13" s="244">
        <f t="shared" si="0"/>
        <v>0</v>
      </c>
      <c r="N13" s="497"/>
      <c r="O13" s="478"/>
      <c r="P13" s="519"/>
      <c r="Q13" s="511"/>
      <c r="R13" s="233" t="s">
        <v>215</v>
      </c>
      <c r="S13" s="232" t="s">
        <v>216</v>
      </c>
      <c r="T13" s="128"/>
      <c r="U13" s="128"/>
      <c r="V13" s="128"/>
    </row>
    <row r="14" spans="1:26" s="133" customFormat="1" ht="140.25" customHeight="1" thickBot="1" x14ac:dyDescent="0.3">
      <c r="A14" s="128"/>
      <c r="B14" s="483">
        <v>3</v>
      </c>
      <c r="C14" s="526" t="s">
        <v>217</v>
      </c>
      <c r="D14" s="528" t="s">
        <v>218</v>
      </c>
      <c r="E14" s="530">
        <v>1</v>
      </c>
      <c r="F14" s="531" t="s">
        <v>219</v>
      </c>
      <c r="G14" s="180" t="s">
        <v>220</v>
      </c>
      <c r="H14" s="496">
        <v>0.35</v>
      </c>
      <c r="I14" s="203">
        <f>100%*50%</f>
        <v>0.5</v>
      </c>
      <c r="J14" s="524">
        <v>0</v>
      </c>
      <c r="K14" s="533">
        <f>(AVERAGE(I14:I16)*H14)/H14</f>
        <v>0.18333333333333335</v>
      </c>
      <c r="L14" s="297" t="s">
        <v>341</v>
      </c>
      <c r="M14" s="244">
        <f>50%*0.442622950819672</f>
        <v>0.22131147540983601</v>
      </c>
      <c r="N14" s="496">
        <v>1</v>
      </c>
      <c r="O14" s="525">
        <f>IFERROR((AVERAGE(M14:M16)*H14)/H14,0)</f>
        <v>0.36147540983606552</v>
      </c>
      <c r="P14" s="519">
        <f>IF(SUM(K14,O14)&gt;100%,"NO PERMITIDO",SUM(K14,O14))</f>
        <v>0.54480874316939887</v>
      </c>
      <c r="Q14" s="511">
        <f>H14*P14/100%</f>
        <v>0.19068306010928959</v>
      </c>
      <c r="R14" s="223" t="s">
        <v>221</v>
      </c>
      <c r="S14" s="223" t="s">
        <v>222</v>
      </c>
      <c r="T14" s="128"/>
      <c r="U14" s="128"/>
      <c r="V14" s="128"/>
    </row>
    <row r="15" spans="1:26" s="133" customFormat="1" ht="135" customHeight="1" thickBot="1" x14ac:dyDescent="0.3">
      <c r="A15" s="128"/>
      <c r="B15" s="484"/>
      <c r="C15" s="527"/>
      <c r="D15" s="529"/>
      <c r="E15" s="527"/>
      <c r="F15" s="527"/>
      <c r="G15" s="180" t="s">
        <v>223</v>
      </c>
      <c r="H15" s="497"/>
      <c r="I15" s="203">
        <f>10%*50%</f>
        <v>0.05</v>
      </c>
      <c r="J15" s="477"/>
      <c r="K15" s="534"/>
      <c r="L15" s="297" t="s">
        <v>342</v>
      </c>
      <c r="M15" s="244">
        <f>IF((I15)&lt;=0%,"0%",SUM(100%-I15))* 0.442622950819672</f>
        <v>0.4204918032786884</v>
      </c>
      <c r="N15" s="497"/>
      <c r="O15" s="478"/>
      <c r="P15" s="519"/>
      <c r="Q15" s="511"/>
      <c r="R15" s="235" t="s">
        <v>224</v>
      </c>
      <c r="S15" s="223" t="s">
        <v>225</v>
      </c>
      <c r="T15" s="128"/>
      <c r="U15" s="128"/>
      <c r="V15" s="128"/>
    </row>
    <row r="16" spans="1:26" s="133" customFormat="1" ht="48" customHeight="1" thickBot="1" x14ac:dyDescent="0.3">
      <c r="A16" s="128"/>
      <c r="B16" s="484"/>
      <c r="C16" s="527"/>
      <c r="D16" s="529"/>
      <c r="E16" s="527"/>
      <c r="F16" s="532"/>
      <c r="G16" s="180" t="s">
        <v>226</v>
      </c>
      <c r="H16" s="497"/>
      <c r="I16" s="204">
        <v>0</v>
      </c>
      <c r="J16" s="477"/>
      <c r="K16" s="534"/>
      <c r="L16" s="298" t="s">
        <v>343</v>
      </c>
      <c r="M16" s="244">
        <f>100%*0.442622950819672</f>
        <v>0.44262295081967201</v>
      </c>
      <c r="N16" s="497"/>
      <c r="O16" s="478"/>
      <c r="P16" s="519"/>
      <c r="Q16" s="511"/>
      <c r="R16" s="223" t="s">
        <v>227</v>
      </c>
      <c r="S16" s="223" t="s">
        <v>228</v>
      </c>
      <c r="T16" s="128"/>
      <c r="U16" s="128"/>
      <c r="V16" s="128"/>
    </row>
    <row r="17" spans="1:22" s="133" customFormat="1" ht="39.75" hidden="1" customHeight="1" x14ac:dyDescent="0.25">
      <c r="A17" s="128"/>
      <c r="B17" s="483">
        <v>4</v>
      </c>
      <c r="C17" s="514"/>
      <c r="D17" s="520"/>
      <c r="E17" s="514"/>
      <c r="F17" s="523"/>
      <c r="G17" s="140"/>
      <c r="H17" s="496"/>
      <c r="I17" s="142"/>
      <c r="J17" s="524"/>
      <c r="K17" s="490"/>
      <c r="L17" s="493"/>
      <c r="M17" s="198"/>
      <c r="N17" s="496"/>
      <c r="O17" s="478"/>
      <c r="P17" s="519">
        <f>IF(SUM(K17,O17)&gt;100%,"NO PERMITIDO",SUM(K17,O17))</f>
        <v>0</v>
      </c>
      <c r="Q17" s="511">
        <f>H17*P17/100%</f>
        <v>0</v>
      </c>
      <c r="R17" s="477"/>
      <c r="S17" s="477"/>
      <c r="T17" s="128"/>
      <c r="U17" s="128"/>
      <c r="V17" s="128"/>
    </row>
    <row r="18" spans="1:22" s="133" customFormat="1" ht="39.75" hidden="1" customHeight="1" x14ac:dyDescent="0.25">
      <c r="A18" s="128"/>
      <c r="B18" s="484"/>
      <c r="C18" s="500"/>
      <c r="D18" s="521"/>
      <c r="E18" s="500"/>
      <c r="F18" s="500"/>
      <c r="G18" s="141"/>
      <c r="H18" s="497"/>
      <c r="I18" s="142"/>
      <c r="J18" s="477"/>
      <c r="K18" s="491"/>
      <c r="L18" s="494"/>
      <c r="M18" s="199"/>
      <c r="N18" s="497"/>
      <c r="O18" s="478"/>
      <c r="P18" s="519"/>
      <c r="Q18" s="511"/>
      <c r="R18" s="477"/>
      <c r="S18" s="477"/>
      <c r="T18" s="128"/>
      <c r="U18" s="128"/>
      <c r="V18" s="128"/>
    </row>
    <row r="19" spans="1:22" s="133" customFormat="1" ht="39.75" hidden="1" customHeight="1" x14ac:dyDescent="0.25">
      <c r="A19" s="128"/>
      <c r="B19" s="484"/>
      <c r="C19" s="500"/>
      <c r="D19" s="521"/>
      <c r="E19" s="500"/>
      <c r="F19" s="500"/>
      <c r="G19" s="141"/>
      <c r="H19" s="497"/>
      <c r="I19" s="142"/>
      <c r="J19" s="477"/>
      <c r="K19" s="491"/>
      <c r="L19" s="494"/>
      <c r="M19" s="199"/>
      <c r="N19" s="497"/>
      <c r="O19" s="478"/>
      <c r="P19" s="519"/>
      <c r="Q19" s="511"/>
      <c r="R19" s="477"/>
      <c r="S19" s="477"/>
      <c r="T19" s="128"/>
      <c r="U19" s="128"/>
      <c r="V19" s="128"/>
    </row>
    <row r="20" spans="1:22" s="133" customFormat="1" ht="39" hidden="1" customHeight="1" x14ac:dyDescent="0.25">
      <c r="A20" s="128"/>
      <c r="B20" s="484"/>
      <c r="C20" s="500"/>
      <c r="D20" s="521"/>
      <c r="E20" s="500"/>
      <c r="F20" s="500"/>
      <c r="G20" s="141"/>
      <c r="H20" s="497"/>
      <c r="I20" s="478"/>
      <c r="J20" s="477"/>
      <c r="K20" s="491"/>
      <c r="L20" s="494"/>
      <c r="M20" s="199"/>
      <c r="N20" s="497"/>
      <c r="O20" s="478"/>
      <c r="P20" s="519"/>
      <c r="Q20" s="511"/>
      <c r="R20" s="477"/>
      <c r="S20" s="477"/>
      <c r="T20" s="128"/>
      <c r="U20" s="128"/>
      <c r="V20" s="128"/>
    </row>
    <row r="21" spans="1:22" s="133" customFormat="1" ht="39" hidden="1" customHeight="1" x14ac:dyDescent="0.25">
      <c r="A21" s="128"/>
      <c r="B21" s="485"/>
      <c r="C21" s="501"/>
      <c r="D21" s="522"/>
      <c r="E21" s="501"/>
      <c r="F21" s="501"/>
      <c r="G21" s="141"/>
      <c r="H21" s="498"/>
      <c r="I21" s="478"/>
      <c r="J21" s="477"/>
      <c r="K21" s="492"/>
      <c r="L21" s="495"/>
      <c r="M21" s="200"/>
      <c r="N21" s="498"/>
      <c r="O21" s="478"/>
      <c r="P21" s="519"/>
      <c r="Q21" s="511"/>
      <c r="R21" s="477"/>
      <c r="S21" s="477"/>
      <c r="T21" s="128"/>
      <c r="U21" s="128"/>
      <c r="V21" s="128"/>
    </row>
    <row r="22" spans="1:22" s="133" customFormat="1" ht="39" hidden="1" customHeight="1" x14ac:dyDescent="0.25">
      <c r="A22" s="128"/>
      <c r="B22" s="483">
        <v>5</v>
      </c>
      <c r="C22" s="514"/>
      <c r="D22" s="516"/>
      <c r="E22" s="514"/>
      <c r="F22" s="493"/>
      <c r="G22" s="140"/>
      <c r="H22" s="496"/>
      <c r="I22" s="142"/>
      <c r="J22" s="499"/>
      <c r="K22" s="490"/>
      <c r="L22" s="493"/>
      <c r="M22" s="198"/>
      <c r="N22" s="496"/>
      <c r="O22" s="499"/>
      <c r="P22" s="502">
        <f>IF(SUM(K22,O22)&gt;100%,"NO PERMITIDO",SUM(K22,O22))</f>
        <v>0</v>
      </c>
      <c r="Q22" s="503">
        <f>H22*P22/100%</f>
        <v>0</v>
      </c>
      <c r="R22" s="477"/>
      <c r="S22" s="477"/>
      <c r="T22" s="128"/>
      <c r="U22" s="128"/>
      <c r="V22" s="128"/>
    </row>
    <row r="23" spans="1:22" s="133" customFormat="1" ht="39" hidden="1" customHeight="1" x14ac:dyDescent="0.25">
      <c r="A23" s="128"/>
      <c r="B23" s="484"/>
      <c r="C23" s="500"/>
      <c r="D23" s="517"/>
      <c r="E23" s="500"/>
      <c r="F23" s="494"/>
      <c r="G23" s="141"/>
      <c r="H23" s="497"/>
      <c r="I23" s="142"/>
      <c r="J23" s="500"/>
      <c r="K23" s="491"/>
      <c r="L23" s="494"/>
      <c r="M23" s="199"/>
      <c r="N23" s="497"/>
      <c r="O23" s="500"/>
      <c r="P23" s="502"/>
      <c r="Q23" s="503"/>
      <c r="R23" s="477"/>
      <c r="S23" s="477"/>
      <c r="T23" s="128"/>
      <c r="U23" s="128"/>
      <c r="V23" s="128"/>
    </row>
    <row r="24" spans="1:22" s="133" customFormat="1" ht="39" hidden="1" customHeight="1" x14ac:dyDescent="0.25">
      <c r="A24" s="128"/>
      <c r="B24" s="484"/>
      <c r="C24" s="500"/>
      <c r="D24" s="517"/>
      <c r="E24" s="500"/>
      <c r="F24" s="494"/>
      <c r="G24" s="141"/>
      <c r="H24" s="497"/>
      <c r="I24" s="142"/>
      <c r="J24" s="500"/>
      <c r="K24" s="491"/>
      <c r="L24" s="494"/>
      <c r="M24" s="199"/>
      <c r="N24" s="497"/>
      <c r="O24" s="500"/>
      <c r="P24" s="502"/>
      <c r="Q24" s="503"/>
      <c r="R24" s="477"/>
      <c r="S24" s="477"/>
      <c r="T24" s="128"/>
      <c r="U24" s="128"/>
      <c r="V24" s="128"/>
    </row>
    <row r="25" spans="1:22" s="133" customFormat="1" ht="39" hidden="1" customHeight="1" x14ac:dyDescent="0.25">
      <c r="A25" s="128"/>
      <c r="B25" s="484"/>
      <c r="C25" s="500"/>
      <c r="D25" s="517"/>
      <c r="E25" s="500"/>
      <c r="F25" s="494"/>
      <c r="G25" s="141"/>
      <c r="H25" s="497"/>
      <c r="I25" s="478"/>
      <c r="J25" s="500"/>
      <c r="K25" s="491"/>
      <c r="L25" s="494"/>
      <c r="M25" s="199"/>
      <c r="N25" s="497"/>
      <c r="O25" s="500"/>
      <c r="P25" s="502"/>
      <c r="Q25" s="503"/>
      <c r="R25" s="477"/>
      <c r="S25" s="477"/>
      <c r="T25" s="128"/>
      <c r="U25" s="128"/>
      <c r="V25" s="128"/>
    </row>
    <row r="26" spans="1:22" s="133" customFormat="1" ht="48" hidden="1" customHeight="1" thickBot="1" x14ac:dyDescent="0.3">
      <c r="A26" s="128"/>
      <c r="B26" s="513"/>
      <c r="C26" s="515"/>
      <c r="D26" s="518"/>
      <c r="E26" s="501"/>
      <c r="F26" s="495"/>
      <c r="G26" s="141"/>
      <c r="H26" s="498"/>
      <c r="I26" s="479"/>
      <c r="J26" s="501"/>
      <c r="K26" s="492"/>
      <c r="L26" s="495"/>
      <c r="M26" s="200"/>
      <c r="N26" s="498"/>
      <c r="O26" s="501"/>
      <c r="P26" s="502"/>
      <c r="Q26" s="504"/>
      <c r="R26" s="477"/>
      <c r="S26" s="477"/>
      <c r="T26" s="128"/>
      <c r="U26" s="128"/>
      <c r="V26" s="128"/>
    </row>
    <row r="27" spans="1:22" s="133" customFormat="1" ht="27" customHeight="1" thickBot="1" x14ac:dyDescent="0.35">
      <c r="A27" s="128"/>
      <c r="B27" s="474" t="s">
        <v>48</v>
      </c>
      <c r="C27" s="475"/>
      <c r="D27" s="475"/>
      <c r="E27" s="475"/>
      <c r="F27" s="475"/>
      <c r="G27" s="476"/>
      <c r="H27" s="143">
        <f>IF(SUM(H8:H26)&gt;100%,"supera el 100%",SUM(H8:H26))</f>
        <v>0.99999999999999989</v>
      </c>
      <c r="I27" s="144"/>
      <c r="J27" s="144"/>
      <c r="K27" s="214">
        <f>AVERAGE(K8:K16)</f>
        <v>0.35499999999999998</v>
      </c>
      <c r="L27" s="145"/>
      <c r="M27" s="145"/>
      <c r="N27" s="145"/>
      <c r="O27" s="143">
        <f>AVERAGE(O8:O16)</f>
        <v>0.19714936247723133</v>
      </c>
      <c r="P27" s="145"/>
      <c r="Q27" s="143">
        <f>SUM(Q8:Q16)</f>
        <v>0.55940163934426224</v>
      </c>
      <c r="R27" s="146"/>
      <c r="S27" s="147"/>
      <c r="T27" s="128"/>
      <c r="U27" s="128"/>
      <c r="V27" s="128"/>
    </row>
    <row r="28" spans="1:22" s="133" customFormat="1" ht="27" customHeight="1" x14ac:dyDescent="0.3">
      <c r="A28" s="128"/>
      <c r="B28" s="480" t="s">
        <v>229</v>
      </c>
      <c r="C28" s="481"/>
      <c r="D28" s="481"/>
      <c r="E28" s="481"/>
      <c r="F28" s="481"/>
      <c r="G28" s="481"/>
      <c r="H28" s="481"/>
      <c r="I28" s="481"/>
      <c r="J28" s="481"/>
      <c r="K28" s="481"/>
      <c r="L28" s="481"/>
      <c r="M28" s="481"/>
      <c r="N28" s="481"/>
      <c r="O28" s="481"/>
      <c r="P28" s="482"/>
      <c r="Q28" s="183"/>
      <c r="R28" s="234"/>
      <c r="S28" s="184"/>
      <c r="T28" s="128"/>
      <c r="U28" s="128"/>
      <c r="V28" s="128"/>
    </row>
    <row r="29" spans="1:22" s="133" customFormat="1" ht="27" customHeight="1" thickBot="1" x14ac:dyDescent="0.35">
      <c r="A29" s="128"/>
      <c r="B29" s="148"/>
      <c r="C29" s="120"/>
      <c r="D29" s="120"/>
      <c r="E29" s="120"/>
      <c r="F29" s="120"/>
      <c r="G29" s="120"/>
      <c r="H29" s="120"/>
      <c r="I29" s="120"/>
      <c r="J29" s="120"/>
      <c r="K29" s="215"/>
      <c r="L29" s="120"/>
      <c r="M29" s="120"/>
      <c r="N29" s="149"/>
      <c r="O29" s="149"/>
      <c r="P29" s="149"/>
      <c r="Q29" s="183"/>
      <c r="R29" s="183"/>
      <c r="S29" s="184"/>
      <c r="T29" s="128"/>
      <c r="U29" s="128"/>
      <c r="V29" s="128"/>
    </row>
    <row r="30" spans="1:22" s="133" customFormat="1" ht="113.25" customHeight="1" thickBot="1" x14ac:dyDescent="0.3">
      <c r="A30" s="128"/>
      <c r="B30" s="483"/>
      <c r="C30" s="486" t="s">
        <v>230</v>
      </c>
      <c r="D30" s="487" t="s">
        <v>231</v>
      </c>
      <c r="E30" s="488">
        <v>1</v>
      </c>
      <c r="F30" s="489" t="s">
        <v>198</v>
      </c>
      <c r="G30" s="191" t="s">
        <v>232</v>
      </c>
      <c r="H30" s="464">
        <v>0.05</v>
      </c>
      <c r="I30" s="205">
        <v>1</v>
      </c>
      <c r="J30" s="465">
        <v>0.2</v>
      </c>
      <c r="K30" s="505">
        <f>(AVERAGE(I30:I32)*H30)</f>
        <v>1.7500000000000002E-2</v>
      </c>
      <c r="L30" s="182"/>
      <c r="M30" s="244">
        <f t="shared" ref="M30" si="1">IF((I30)&lt;=0%,"0%",SUM(100%-I30))*$M$1</f>
        <v>0</v>
      </c>
      <c r="N30" s="468">
        <v>0.8</v>
      </c>
      <c r="O30" s="506">
        <f>IFERROR((AVERAGE(M30:M32)*H30),0)</f>
        <v>1.2172131147540984E-2</v>
      </c>
      <c r="P30" s="468">
        <f>IF(SUM(K30,O30)&gt;100%,"NO PERMITIDO",SUM(K30,O30))</f>
        <v>2.9672131147540984E-2</v>
      </c>
      <c r="Q30" s="511">
        <f>K30+O30</f>
        <v>2.9672131147540984E-2</v>
      </c>
      <c r="R30" s="471" t="s">
        <v>233</v>
      </c>
      <c r="S30" s="473" t="s">
        <v>234</v>
      </c>
      <c r="T30" s="128"/>
      <c r="U30" s="128"/>
      <c r="V30" s="128"/>
    </row>
    <row r="31" spans="1:22" s="133" customFormat="1" ht="113.25" customHeight="1" thickBot="1" x14ac:dyDescent="0.3">
      <c r="A31" s="128"/>
      <c r="B31" s="484"/>
      <c r="C31" s="486"/>
      <c r="D31" s="487"/>
      <c r="E31" s="488"/>
      <c r="F31" s="489"/>
      <c r="G31" s="191" t="s">
        <v>235</v>
      </c>
      <c r="H31" s="464"/>
      <c r="I31" s="205">
        <v>0.05</v>
      </c>
      <c r="J31" s="466"/>
      <c r="K31" s="499"/>
      <c r="L31" s="182"/>
      <c r="M31" s="244">
        <f t="shared" ref="M31" si="2">IF((I31)&lt;=0%,"0%",SUM(100%-I31))*$M$1</f>
        <v>0.42049180327868851</v>
      </c>
      <c r="N31" s="469"/>
      <c r="O31" s="507"/>
      <c r="P31" s="509"/>
      <c r="Q31" s="511"/>
      <c r="R31" s="472"/>
      <c r="S31" s="473"/>
      <c r="T31" s="128"/>
      <c r="U31" s="128"/>
      <c r="V31" s="128"/>
    </row>
    <row r="32" spans="1:22" s="133" customFormat="1" ht="113.25" customHeight="1" thickBot="1" x14ac:dyDescent="0.3">
      <c r="A32" s="128"/>
      <c r="B32" s="485"/>
      <c r="C32" s="486"/>
      <c r="D32" s="487"/>
      <c r="E32" s="488"/>
      <c r="F32" s="489"/>
      <c r="G32" s="191" t="s">
        <v>236</v>
      </c>
      <c r="H32" s="464"/>
      <c r="I32" s="205">
        <v>0</v>
      </c>
      <c r="J32" s="467"/>
      <c r="K32" s="499"/>
      <c r="L32" s="182"/>
      <c r="M32" s="244">
        <f>70%*$M$1</f>
        <v>0.30983606557377047</v>
      </c>
      <c r="N32" s="470"/>
      <c r="O32" s="508"/>
      <c r="P32" s="510"/>
      <c r="Q32" s="512"/>
      <c r="R32" s="472"/>
      <c r="S32" s="473"/>
      <c r="T32" s="128"/>
      <c r="U32" s="128"/>
      <c r="V32" s="128"/>
    </row>
    <row r="33" spans="1:22" s="133" customFormat="1" ht="27" customHeight="1" thickBot="1" x14ac:dyDescent="0.3">
      <c r="A33" s="128"/>
      <c r="B33" s="474" t="s">
        <v>48</v>
      </c>
      <c r="C33" s="475"/>
      <c r="D33" s="475"/>
      <c r="E33" s="475"/>
      <c r="F33" s="475"/>
      <c r="G33" s="476"/>
      <c r="H33" s="143">
        <f>SUM(H30,H27)</f>
        <v>1.0499999999999998</v>
      </c>
      <c r="I33" s="144"/>
      <c r="J33" s="144"/>
      <c r="K33" s="214">
        <f>SUM(K30,K27)</f>
        <v>0.3725</v>
      </c>
      <c r="L33" s="145"/>
      <c r="M33" s="145"/>
      <c r="N33" s="145"/>
      <c r="O33" s="143">
        <f>SUM(O30,O27)</f>
        <v>0.20932149362477231</v>
      </c>
      <c r="P33" s="145"/>
      <c r="Q33" s="143">
        <f>SUM(Q30,Q27)</f>
        <v>0.58907377049180321</v>
      </c>
      <c r="R33" s="160"/>
      <c r="S33" s="161"/>
      <c r="T33" s="128"/>
      <c r="U33" s="128"/>
      <c r="V33" s="128"/>
    </row>
    <row r="34" spans="1:22" s="133" customFormat="1" ht="27" customHeight="1" x14ac:dyDescent="0.3">
      <c r="A34" s="128"/>
      <c r="B34" s="148"/>
      <c r="C34" s="120"/>
      <c r="D34" s="120"/>
      <c r="E34" s="120"/>
      <c r="F34" s="120"/>
      <c r="G34" s="120"/>
      <c r="H34" s="120"/>
      <c r="I34" s="120"/>
      <c r="J34" s="120"/>
      <c r="K34" s="215"/>
      <c r="L34" s="120"/>
      <c r="M34" s="120"/>
      <c r="N34" s="149"/>
      <c r="O34" s="149"/>
      <c r="P34" s="149"/>
      <c r="Q34" s="187"/>
      <c r="R34" s="183"/>
      <c r="S34" s="184"/>
      <c r="T34" s="128"/>
      <c r="U34" s="128"/>
      <c r="V34" s="128"/>
    </row>
    <row r="35" spans="1:22" s="133" customFormat="1" ht="27" customHeight="1" x14ac:dyDescent="0.3">
      <c r="A35" s="128"/>
      <c r="B35" s="150"/>
      <c r="C35" s="151"/>
      <c r="D35" s="151"/>
      <c r="E35" s="151"/>
      <c r="F35" s="149"/>
      <c r="G35" s="149"/>
      <c r="H35" s="149"/>
      <c r="I35" s="149"/>
      <c r="J35" s="149"/>
      <c r="K35" s="216"/>
      <c r="L35" s="149"/>
      <c r="M35" s="149"/>
      <c r="N35" s="149"/>
      <c r="O35" s="149"/>
      <c r="P35" s="149"/>
      <c r="Q35" s="149"/>
      <c r="R35" s="183"/>
      <c r="S35" s="184"/>
      <c r="T35" s="128"/>
      <c r="U35" s="128"/>
      <c r="V35" s="128"/>
    </row>
    <row r="36" spans="1:22" s="133" customFormat="1" ht="29.25" customHeight="1" thickBot="1" x14ac:dyDescent="0.3">
      <c r="A36" s="128"/>
      <c r="B36" s="152"/>
      <c r="C36" s="153"/>
      <c r="D36" s="154"/>
      <c r="E36" s="154"/>
      <c r="F36" s="153"/>
      <c r="G36" s="153"/>
      <c r="H36" s="154"/>
      <c r="I36" s="154"/>
      <c r="J36" s="154"/>
      <c r="K36" s="217"/>
      <c r="L36" s="154"/>
      <c r="M36" s="154"/>
      <c r="N36" s="154"/>
      <c r="O36" s="154"/>
      <c r="P36" s="154"/>
      <c r="Q36" s="155"/>
      <c r="R36" s="154"/>
      <c r="S36" s="156"/>
      <c r="T36" s="128"/>
      <c r="U36" s="128"/>
      <c r="V36" s="128"/>
    </row>
    <row r="37" spans="1:22" s="133" customFormat="1" ht="48.75" customHeight="1" x14ac:dyDescent="0.35">
      <c r="A37" s="128"/>
      <c r="B37" s="152"/>
      <c r="C37" s="157" t="s">
        <v>237</v>
      </c>
      <c r="D37" s="450" t="s">
        <v>238</v>
      </c>
      <c r="E37" s="450"/>
      <c r="F37" s="154"/>
      <c r="G37" s="451" t="s">
        <v>239</v>
      </c>
      <c r="H37" s="452"/>
      <c r="I37" s="452"/>
      <c r="J37" s="453"/>
      <c r="K37" s="218"/>
      <c r="L37" s="454" t="s">
        <v>240</v>
      </c>
      <c r="M37" s="455"/>
      <c r="N37" s="455"/>
      <c r="O37" s="455"/>
      <c r="P37" s="456"/>
      <c r="Q37" s="159"/>
      <c r="R37" s="160"/>
      <c r="S37" s="161"/>
      <c r="T37" s="128"/>
      <c r="U37" s="128"/>
      <c r="V37" s="128"/>
    </row>
    <row r="38" spans="1:22" s="133" customFormat="1" ht="48" customHeight="1" thickBot="1" x14ac:dyDescent="0.3">
      <c r="A38" s="128"/>
      <c r="B38" s="152"/>
      <c r="C38" s="157" t="s">
        <v>241</v>
      </c>
      <c r="D38" s="457" t="s">
        <v>198</v>
      </c>
      <c r="E38" s="457"/>
      <c r="F38" s="154"/>
      <c r="G38" s="458" t="s">
        <v>242</v>
      </c>
      <c r="H38" s="459"/>
      <c r="I38" s="459"/>
      <c r="J38" s="460"/>
      <c r="K38" s="218"/>
      <c r="L38" s="461" t="s">
        <v>243</v>
      </c>
      <c r="M38" s="462"/>
      <c r="N38" s="462"/>
      <c r="O38" s="462"/>
      <c r="P38" s="463"/>
      <c r="Q38" s="162"/>
      <c r="R38" s="163"/>
      <c r="S38" s="164"/>
      <c r="T38" s="128"/>
      <c r="U38" s="128"/>
      <c r="V38" s="128"/>
    </row>
    <row r="39" spans="1:22" s="133" customFormat="1" ht="27" thickBot="1" x14ac:dyDescent="0.3">
      <c r="A39" s="128"/>
      <c r="B39" s="165"/>
      <c r="C39" s="166"/>
      <c r="D39" s="167"/>
      <c r="E39" s="167"/>
      <c r="F39" s="167"/>
      <c r="G39" s="167"/>
      <c r="H39" s="167"/>
      <c r="I39" s="167"/>
      <c r="J39" s="167"/>
      <c r="K39" s="219"/>
      <c r="L39" s="167"/>
      <c r="M39" s="167"/>
      <c r="N39" s="167"/>
      <c r="O39" s="167"/>
      <c r="P39" s="167"/>
      <c r="Q39" s="168"/>
      <c r="R39" s="167"/>
      <c r="S39" s="169"/>
      <c r="T39" s="128"/>
      <c r="U39" s="128"/>
      <c r="V39" s="128"/>
    </row>
    <row r="40" spans="1:22" ht="26.25" x14ac:dyDescent="0.25">
      <c r="A40" s="128"/>
      <c r="B40" s="128"/>
      <c r="C40" s="128"/>
      <c r="D40" s="128"/>
      <c r="E40" s="128"/>
      <c r="F40" s="128"/>
      <c r="G40" s="128"/>
      <c r="H40" s="128"/>
      <c r="I40" s="128"/>
      <c r="J40" s="128"/>
      <c r="K40" s="220"/>
      <c r="L40" s="128"/>
      <c r="M40" s="128"/>
      <c r="N40" s="128"/>
      <c r="O40" s="128"/>
      <c r="P40" s="128"/>
      <c r="Q40" s="128"/>
      <c r="R40" s="128"/>
      <c r="S40" s="128"/>
      <c r="T40" s="128"/>
      <c r="U40" s="128"/>
      <c r="V40" s="128"/>
    </row>
    <row r="41" spans="1:22" ht="26.25" x14ac:dyDescent="0.25">
      <c r="A41" s="128"/>
      <c r="B41" s="128"/>
      <c r="C41" s="128"/>
      <c r="D41" s="128"/>
      <c r="E41" s="128"/>
      <c r="F41" s="128"/>
      <c r="G41" s="128"/>
      <c r="H41" s="128"/>
      <c r="I41" s="128"/>
      <c r="J41" s="128"/>
      <c r="K41" s="220"/>
      <c r="L41" s="128"/>
      <c r="M41" s="128"/>
      <c r="N41" s="128"/>
      <c r="O41" s="128"/>
      <c r="P41" s="128"/>
      <c r="Q41" s="128"/>
      <c r="R41" s="128"/>
      <c r="S41" s="128"/>
      <c r="T41" s="128"/>
      <c r="U41" s="128"/>
      <c r="V41" s="128"/>
    </row>
  </sheetData>
  <mergeCells count="110">
    <mergeCell ref="O8:O10"/>
    <mergeCell ref="P8:P10"/>
    <mergeCell ref="C11:C13"/>
    <mergeCell ref="D11:D13"/>
    <mergeCell ref="E11:E13"/>
    <mergeCell ref="F11:F13"/>
    <mergeCell ref="H8:H10"/>
    <mergeCell ref="J8:J10"/>
    <mergeCell ref="K8:K10"/>
    <mergeCell ref="L8:L10"/>
    <mergeCell ref="L11:L13"/>
    <mergeCell ref="N11:N13"/>
    <mergeCell ref="O11:O13"/>
    <mergeCell ref="F1:F2"/>
    <mergeCell ref="H1:H2"/>
    <mergeCell ref="B4:S4"/>
    <mergeCell ref="B5:H5"/>
    <mergeCell ref="K5:O5"/>
    <mergeCell ref="P5:S5"/>
    <mergeCell ref="R6:S6"/>
    <mergeCell ref="B8:B10"/>
    <mergeCell ref="C8:C10"/>
    <mergeCell ref="D8:D10"/>
    <mergeCell ref="E8:E10"/>
    <mergeCell ref="F8:F10"/>
    <mergeCell ref="B6:B7"/>
    <mergeCell ref="C6:C7"/>
    <mergeCell ref="D6:D7"/>
    <mergeCell ref="E6:E7"/>
    <mergeCell ref="Q8:Q10"/>
    <mergeCell ref="J6:O6"/>
    <mergeCell ref="P6:P7"/>
    <mergeCell ref="Q6:Q7"/>
    <mergeCell ref="F6:F7"/>
    <mergeCell ref="G6:G7"/>
    <mergeCell ref="N8:N10"/>
    <mergeCell ref="H6:I6"/>
    <mergeCell ref="N14:N16"/>
    <mergeCell ref="O14:O16"/>
    <mergeCell ref="P14:P16"/>
    <mergeCell ref="Q14:Q16"/>
    <mergeCell ref="P11:P13"/>
    <mergeCell ref="Q11:Q13"/>
    <mergeCell ref="B14:B16"/>
    <mergeCell ref="C14:C16"/>
    <mergeCell ref="D14:D16"/>
    <mergeCell ref="E14:E16"/>
    <mergeCell ref="F14:F16"/>
    <mergeCell ref="H14:H16"/>
    <mergeCell ref="H11:H13"/>
    <mergeCell ref="J11:J13"/>
    <mergeCell ref="K11:K13"/>
    <mergeCell ref="B11:B13"/>
    <mergeCell ref="J14:J16"/>
    <mergeCell ref="K14:K16"/>
    <mergeCell ref="R17:R21"/>
    <mergeCell ref="S17:S21"/>
    <mergeCell ref="I20:I21"/>
    <mergeCell ref="B22:B26"/>
    <mergeCell ref="C22:C26"/>
    <mergeCell ref="D22:D26"/>
    <mergeCell ref="E22:E26"/>
    <mergeCell ref="F22:F26"/>
    <mergeCell ref="H22:H26"/>
    <mergeCell ref="J22:J26"/>
    <mergeCell ref="K17:K21"/>
    <mergeCell ref="L17:L21"/>
    <mergeCell ref="N17:N21"/>
    <mergeCell ref="O17:O21"/>
    <mergeCell ref="P17:P21"/>
    <mergeCell ref="Q17:Q21"/>
    <mergeCell ref="B17:B21"/>
    <mergeCell ref="C17:C21"/>
    <mergeCell ref="D17:D21"/>
    <mergeCell ref="E17:E21"/>
    <mergeCell ref="F17:F21"/>
    <mergeCell ref="H17:H21"/>
    <mergeCell ref="J17:J21"/>
    <mergeCell ref="R30:R32"/>
    <mergeCell ref="S30:S32"/>
    <mergeCell ref="B33:G33"/>
    <mergeCell ref="R22:R26"/>
    <mergeCell ref="S22:S26"/>
    <mergeCell ref="I25:I26"/>
    <mergeCell ref="B27:G27"/>
    <mergeCell ref="B28:P28"/>
    <mergeCell ref="B30:B32"/>
    <mergeCell ref="C30:C32"/>
    <mergeCell ref="D30:D32"/>
    <mergeCell ref="E30:E32"/>
    <mergeCell ref="F30:F32"/>
    <mergeCell ref="K22:K26"/>
    <mergeCell ref="L22:L26"/>
    <mergeCell ref="N22:N26"/>
    <mergeCell ref="O22:O26"/>
    <mergeCell ref="P22:P26"/>
    <mergeCell ref="Q22:Q26"/>
    <mergeCell ref="K30:K32"/>
    <mergeCell ref="O30:O32"/>
    <mergeCell ref="P30:P32"/>
    <mergeCell ref="Q30:Q32"/>
    <mergeCell ref="D37:E37"/>
    <mergeCell ref="G37:J37"/>
    <mergeCell ref="L37:P37"/>
    <mergeCell ref="D38:E38"/>
    <mergeCell ref="G38:J38"/>
    <mergeCell ref="L38:P38"/>
    <mergeCell ref="H30:H32"/>
    <mergeCell ref="J30:J32"/>
    <mergeCell ref="N30:N32"/>
  </mergeCells>
  <conditionalFormatting sqref="P8 P11 P14 P17 P22">
    <cfRule type="cellIs" dxfId="2" priority="1" operator="greaterThan">
      <formula>100</formula>
    </cfRule>
  </conditionalFormatting>
  <dataValidations disablePrompts="1" count="1">
    <dataValidation allowBlank="1" showInputMessage="1" showErrorMessage="1" errorTitle="error" error="solo datos númericos" sqref="H8:H26 H30:H32" xr:uid="{00000000-0002-0000-0900-000000000000}"/>
  </dataValidations>
  <printOptions horizontalCentered="1" verticalCentered="1"/>
  <pageMargins left="0.11811023622047245" right="0.11811023622047245" top="0.11811023622047245" bottom="0.11811023622047245" header="0.31496062992125984" footer="0.31496062992125984"/>
  <pageSetup paperSize="161" scale="21" orientation="landscape" r:id="rId1"/>
  <rowBreaks count="2" manualBreakCount="2">
    <brk id="13" max="18" man="1"/>
    <brk id="39" max="17" man="1"/>
  </rowBreaks>
  <colBreaks count="1" manualBreakCount="1">
    <brk id="19" max="40" man="1"/>
  </colBreaks>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41"/>
  <sheetViews>
    <sheetView showGridLines="0" topLeftCell="F14" zoomScale="70" zoomScaleNormal="70" zoomScaleSheetLayoutView="40" zoomScalePageLayoutView="50" workbookViewId="0">
      <selection activeCell="K14" sqref="K14:K16"/>
    </sheetView>
  </sheetViews>
  <sheetFormatPr baseColWidth="10" defaultColWidth="10.85546875" defaultRowHeight="18.75" x14ac:dyDescent="0.3"/>
  <cols>
    <col min="1" max="1" width="4.28515625" style="133" customWidth="1"/>
    <col min="2" max="2" width="13" style="170" bestFit="1" customWidth="1"/>
    <col min="3" max="3" width="32.5703125" style="133" customWidth="1"/>
    <col min="4" max="4" width="41.7109375" style="133" customWidth="1"/>
    <col min="5" max="5" width="22.28515625" style="133" customWidth="1"/>
    <col min="6" max="6" width="13.7109375" style="133" customWidth="1"/>
    <col min="7" max="7" width="50.7109375" style="133" customWidth="1"/>
    <col min="8" max="8" width="17.140625" style="133" customWidth="1"/>
    <col min="9" max="9" width="31.85546875" style="133" customWidth="1"/>
    <col min="10" max="10" width="34.28515625" style="133" customWidth="1"/>
    <col min="11" max="11" width="29.140625" style="133" customWidth="1"/>
    <col min="12" max="12" width="33" style="133" customWidth="1"/>
    <col min="13" max="13" width="31.140625" style="133" customWidth="1"/>
    <col min="14" max="14" width="30.5703125" style="133" customWidth="1"/>
    <col min="15" max="15" width="23.42578125" style="171" customWidth="1"/>
    <col min="16" max="16" width="29.7109375" style="133" customWidth="1"/>
    <col min="17" max="17" width="25.5703125" style="133" customWidth="1"/>
    <col min="18" max="18" width="3.7109375" style="133" customWidth="1"/>
    <col min="19" max="16384" width="10.85546875" style="133"/>
  </cols>
  <sheetData>
    <row r="1" spans="1:20" ht="132" customHeight="1" thickBot="1" x14ac:dyDescent="0.5">
      <c r="A1" s="128"/>
      <c r="B1" s="129"/>
      <c r="C1" s="130"/>
      <c r="D1" s="130"/>
      <c r="E1" s="130"/>
      <c r="F1" s="535"/>
      <c r="G1" s="131"/>
      <c r="H1" s="537"/>
      <c r="I1" s="130"/>
      <c r="J1" s="130"/>
      <c r="K1" s="130"/>
      <c r="L1" s="130"/>
      <c r="M1" s="130"/>
      <c r="N1" s="130"/>
      <c r="O1" s="132"/>
      <c r="P1" s="130"/>
      <c r="Q1" s="130"/>
      <c r="R1" s="128"/>
      <c r="S1" s="128"/>
      <c r="T1" s="128"/>
    </row>
    <row r="2" spans="1:20" ht="7.5" hidden="1" customHeight="1" x14ac:dyDescent="0.25">
      <c r="A2" s="128"/>
      <c r="B2" s="129"/>
      <c r="C2" s="130"/>
      <c r="D2" s="130"/>
      <c r="E2" s="130"/>
      <c r="F2" s="536"/>
      <c r="G2" s="134"/>
      <c r="H2" s="537"/>
      <c r="I2" s="130"/>
      <c r="J2" s="130"/>
      <c r="K2" s="130"/>
      <c r="L2" s="130"/>
      <c r="M2" s="130"/>
      <c r="N2" s="130"/>
      <c r="O2" s="132"/>
      <c r="P2" s="130"/>
      <c r="Q2" s="130"/>
      <c r="R2" s="128"/>
      <c r="S2" s="128"/>
      <c r="T2" s="128"/>
    </row>
    <row r="3" spans="1:20" ht="27" hidden="1" thickBot="1" x14ac:dyDescent="0.3">
      <c r="A3" s="128"/>
      <c r="B3" s="129"/>
      <c r="C3" s="130"/>
      <c r="D3" s="130"/>
      <c r="E3" s="130"/>
      <c r="F3" s="130"/>
      <c r="G3" s="130"/>
      <c r="H3" s="130"/>
      <c r="I3" s="130"/>
      <c r="J3" s="130"/>
      <c r="K3" s="130"/>
      <c r="L3" s="130"/>
      <c r="M3" s="130"/>
      <c r="N3" s="130"/>
      <c r="O3" s="132"/>
      <c r="P3" s="130"/>
      <c r="Q3" s="130"/>
      <c r="R3" s="128"/>
      <c r="S3" s="128"/>
      <c r="T3" s="128"/>
    </row>
    <row r="4" spans="1:20" ht="64.5" customHeight="1" thickBot="1" x14ac:dyDescent="0.3">
      <c r="A4" s="128"/>
      <c r="B4" s="538" t="s">
        <v>176</v>
      </c>
      <c r="C4" s="539"/>
      <c r="D4" s="539"/>
      <c r="E4" s="539"/>
      <c r="F4" s="539"/>
      <c r="G4" s="539"/>
      <c r="H4" s="539"/>
      <c r="I4" s="539"/>
      <c r="J4" s="539"/>
      <c r="K4" s="539"/>
      <c r="L4" s="539"/>
      <c r="M4" s="539"/>
      <c r="N4" s="539"/>
      <c r="O4" s="539"/>
      <c r="P4" s="539"/>
      <c r="Q4" s="540"/>
      <c r="R4" s="128"/>
      <c r="S4" s="128"/>
      <c r="T4" s="128"/>
    </row>
    <row r="5" spans="1:20" ht="35.25" customHeight="1" thickBot="1" x14ac:dyDescent="0.3">
      <c r="A5" s="128"/>
      <c r="B5" s="541" t="s">
        <v>177</v>
      </c>
      <c r="C5" s="542"/>
      <c r="D5" s="542"/>
      <c r="E5" s="542"/>
      <c r="F5" s="542"/>
      <c r="G5" s="542"/>
      <c r="H5" s="543"/>
      <c r="I5" s="135"/>
      <c r="J5" s="542"/>
      <c r="K5" s="542"/>
      <c r="L5" s="542"/>
      <c r="M5" s="543"/>
      <c r="N5" s="541" t="s">
        <v>178</v>
      </c>
      <c r="O5" s="544"/>
      <c r="P5" s="544"/>
      <c r="Q5" s="545"/>
      <c r="R5" s="128"/>
      <c r="S5" s="128"/>
      <c r="T5" s="128"/>
    </row>
    <row r="6" spans="1:20" s="136" customFormat="1" ht="56.25" customHeight="1" thickBot="1" x14ac:dyDescent="0.5">
      <c r="A6" s="128"/>
      <c r="B6" s="555" t="s">
        <v>17</v>
      </c>
      <c r="C6" s="556" t="s">
        <v>179</v>
      </c>
      <c r="D6" s="546" t="s">
        <v>180</v>
      </c>
      <c r="E6" s="546" t="s">
        <v>181</v>
      </c>
      <c r="F6" s="546" t="s">
        <v>182</v>
      </c>
      <c r="G6" s="546" t="s">
        <v>61</v>
      </c>
      <c r="H6" s="590" t="s">
        <v>183</v>
      </c>
      <c r="I6" s="560" t="s">
        <v>184</v>
      </c>
      <c r="J6" s="561"/>
      <c r="K6" s="561"/>
      <c r="L6" s="561"/>
      <c r="M6" s="562"/>
      <c r="N6" s="546" t="s">
        <v>244</v>
      </c>
      <c r="O6" s="563" t="s">
        <v>186</v>
      </c>
      <c r="P6" s="546" t="s">
        <v>79</v>
      </c>
      <c r="Q6" s="546"/>
      <c r="R6" s="128"/>
      <c r="S6" s="128"/>
      <c r="T6" s="128"/>
    </row>
    <row r="7" spans="1:20" s="139" customFormat="1" ht="156" customHeight="1" thickBot="1" x14ac:dyDescent="0.5">
      <c r="A7" s="128"/>
      <c r="B7" s="555"/>
      <c r="C7" s="557"/>
      <c r="D7" s="546"/>
      <c r="E7" s="546"/>
      <c r="F7" s="546"/>
      <c r="G7" s="546"/>
      <c r="H7" s="591"/>
      <c r="I7" s="137" t="s">
        <v>189</v>
      </c>
      <c r="J7" s="137" t="s">
        <v>190</v>
      </c>
      <c r="K7" s="137" t="s">
        <v>191</v>
      </c>
      <c r="L7" s="137" t="s">
        <v>193</v>
      </c>
      <c r="M7" s="137" t="s">
        <v>194</v>
      </c>
      <c r="N7" s="546"/>
      <c r="O7" s="563"/>
      <c r="P7" s="138" t="s">
        <v>195</v>
      </c>
      <c r="Q7" s="138" t="s">
        <v>120</v>
      </c>
      <c r="R7" s="128"/>
      <c r="S7" s="128"/>
      <c r="T7" s="128"/>
    </row>
    <row r="8" spans="1:20" ht="51" customHeight="1" x14ac:dyDescent="0.25">
      <c r="A8" s="128"/>
      <c r="B8" s="547">
        <v>1</v>
      </c>
      <c r="C8" s="586" t="s">
        <v>196</v>
      </c>
      <c r="D8" s="587" t="s">
        <v>197</v>
      </c>
      <c r="E8" s="588">
        <v>1</v>
      </c>
      <c r="F8" s="589" t="s">
        <v>198</v>
      </c>
      <c r="G8" s="185" t="s">
        <v>199</v>
      </c>
      <c r="H8" s="505">
        <f>+'OAP-SG'!H8</f>
        <v>0.35</v>
      </c>
      <c r="I8" s="505">
        <f>+'OAP-SG'!J8</f>
        <v>0</v>
      </c>
      <c r="J8" s="505">
        <f>+'OAP-SG'!K8</f>
        <v>0.68166666666666664</v>
      </c>
      <c r="K8" s="592"/>
      <c r="L8" s="583">
        <f>+'OAP-SG'!N8</f>
        <v>0.6</v>
      </c>
      <c r="M8" s="583"/>
      <c r="N8" s="583"/>
      <c r="O8" s="583"/>
      <c r="P8" s="230"/>
      <c r="Q8" s="230"/>
      <c r="R8" s="128"/>
      <c r="S8" s="128"/>
      <c r="T8" s="128"/>
    </row>
    <row r="9" spans="1:20" ht="40.15" customHeight="1" x14ac:dyDescent="0.25">
      <c r="A9" s="128"/>
      <c r="B9" s="484"/>
      <c r="C9" s="527"/>
      <c r="D9" s="573"/>
      <c r="E9" s="527"/>
      <c r="F9" s="527"/>
      <c r="G9" s="186" t="s">
        <v>202</v>
      </c>
      <c r="H9" s="500"/>
      <c r="I9" s="499"/>
      <c r="J9" s="499"/>
      <c r="K9" s="500"/>
      <c r="L9" s="584"/>
      <c r="M9" s="584"/>
      <c r="N9" s="584"/>
      <c r="O9" s="584"/>
      <c r="P9" s="229"/>
      <c r="Q9" s="228"/>
      <c r="R9" s="128"/>
      <c r="S9" s="128"/>
      <c r="T9" s="128"/>
    </row>
    <row r="10" spans="1:20" ht="131.44999999999999" customHeight="1" x14ac:dyDescent="0.25">
      <c r="A10" s="128"/>
      <c r="B10" s="484"/>
      <c r="C10" s="527"/>
      <c r="D10" s="573"/>
      <c r="E10" s="532"/>
      <c r="F10" s="532"/>
      <c r="G10" s="186" t="s">
        <v>205</v>
      </c>
      <c r="H10" s="500"/>
      <c r="I10" s="499"/>
      <c r="J10" s="499"/>
      <c r="K10" s="500"/>
      <c r="L10" s="584"/>
      <c r="M10" s="584"/>
      <c r="N10" s="584"/>
      <c r="O10" s="584"/>
      <c r="P10" s="229"/>
      <c r="Q10" s="228"/>
      <c r="R10" s="128"/>
      <c r="S10" s="128"/>
      <c r="T10" s="128"/>
    </row>
    <row r="11" spans="1:20" ht="95.45" customHeight="1" x14ac:dyDescent="0.25">
      <c r="A11" s="128"/>
      <c r="B11" s="483">
        <v>2</v>
      </c>
      <c r="C11" s="526" t="s">
        <v>208</v>
      </c>
      <c r="D11" s="572" t="s">
        <v>209</v>
      </c>
      <c r="E11" s="574">
        <v>1</v>
      </c>
      <c r="F11" s="575" t="s">
        <v>198</v>
      </c>
      <c r="G11" s="181" t="s">
        <v>245</v>
      </c>
      <c r="H11" s="524">
        <f>+'OAP-SG'!H11</f>
        <v>0.3</v>
      </c>
      <c r="I11" s="524">
        <f>+'OAP-SG'!J11</f>
        <v>0.2</v>
      </c>
      <c r="J11" s="524">
        <f>+'OAP-SG'!K11</f>
        <v>0.19999999999999998</v>
      </c>
      <c r="K11" s="585"/>
      <c r="L11" s="478">
        <f>+'OAP-SG'!N11</f>
        <v>0.8</v>
      </c>
      <c r="M11" s="478"/>
      <c r="N11" s="478"/>
      <c r="O11" s="478"/>
      <c r="P11" s="211"/>
      <c r="Q11" s="231"/>
      <c r="R11" s="128"/>
      <c r="S11" s="128"/>
      <c r="T11" s="128"/>
    </row>
    <row r="12" spans="1:20" ht="77.45" customHeight="1" x14ac:dyDescent="0.25">
      <c r="A12" s="128"/>
      <c r="B12" s="484"/>
      <c r="C12" s="527"/>
      <c r="D12" s="573"/>
      <c r="E12" s="527"/>
      <c r="F12" s="527"/>
      <c r="G12" s="181" t="s">
        <v>213</v>
      </c>
      <c r="H12" s="477"/>
      <c r="I12" s="524"/>
      <c r="J12" s="524"/>
      <c r="K12" s="585"/>
      <c r="L12" s="478"/>
      <c r="M12" s="478"/>
      <c r="N12" s="478"/>
      <c r="O12" s="478"/>
      <c r="P12" s="210"/>
      <c r="Q12" s="210"/>
      <c r="R12" s="128"/>
      <c r="S12" s="128"/>
      <c r="T12" s="128"/>
    </row>
    <row r="13" spans="1:20" ht="64.150000000000006" customHeight="1" x14ac:dyDescent="0.25">
      <c r="A13" s="128"/>
      <c r="B13" s="484"/>
      <c r="C13" s="527"/>
      <c r="D13" s="573"/>
      <c r="E13" s="532"/>
      <c r="F13" s="532"/>
      <c r="G13" s="180" t="s">
        <v>214</v>
      </c>
      <c r="H13" s="477"/>
      <c r="I13" s="524"/>
      <c r="J13" s="524"/>
      <c r="K13" s="585"/>
      <c r="L13" s="478"/>
      <c r="M13" s="478"/>
      <c r="N13" s="478"/>
      <c r="O13" s="478"/>
      <c r="P13" s="233"/>
      <c r="Q13" s="232"/>
      <c r="R13" s="128"/>
      <c r="S13" s="128"/>
      <c r="T13" s="128"/>
    </row>
    <row r="14" spans="1:20" ht="60" customHeight="1" x14ac:dyDescent="0.25">
      <c r="A14" s="128"/>
      <c r="B14" s="483">
        <v>3</v>
      </c>
      <c r="C14" s="526" t="s">
        <v>217</v>
      </c>
      <c r="D14" s="528" t="s">
        <v>218</v>
      </c>
      <c r="E14" s="530">
        <v>1</v>
      </c>
      <c r="F14" s="531" t="s">
        <v>333</v>
      </c>
      <c r="G14" s="180" t="s">
        <v>334</v>
      </c>
      <c r="H14" s="499">
        <f>+'OAP-SG'!H14</f>
        <v>0.35</v>
      </c>
      <c r="I14" s="499">
        <f>+'OAP-SG'!J14</f>
        <v>0</v>
      </c>
      <c r="J14" s="499">
        <f>+'OAP-SG'!K14</f>
        <v>0.18333333333333335</v>
      </c>
      <c r="K14" s="297" t="s">
        <v>341</v>
      </c>
      <c r="L14" s="584">
        <f>+'OAP-SG'!N14</f>
        <v>1</v>
      </c>
      <c r="M14" s="584"/>
      <c r="N14" s="584"/>
      <c r="O14" s="584"/>
      <c r="P14" s="223"/>
      <c r="Q14" s="223"/>
      <c r="R14" s="128"/>
      <c r="S14" s="128"/>
      <c r="T14" s="128"/>
    </row>
    <row r="15" spans="1:20" ht="76.900000000000006" customHeight="1" x14ac:dyDescent="0.25">
      <c r="A15" s="128"/>
      <c r="B15" s="484"/>
      <c r="C15" s="527"/>
      <c r="D15" s="529"/>
      <c r="E15" s="527"/>
      <c r="F15" s="527"/>
      <c r="G15" s="180" t="s">
        <v>335</v>
      </c>
      <c r="H15" s="500"/>
      <c r="I15" s="499"/>
      <c r="J15" s="499"/>
      <c r="K15" s="297" t="s">
        <v>342</v>
      </c>
      <c r="L15" s="584"/>
      <c r="M15" s="584"/>
      <c r="N15" s="584"/>
      <c r="O15" s="584"/>
      <c r="P15" s="235"/>
      <c r="Q15" s="223"/>
      <c r="R15" s="128"/>
      <c r="S15" s="128"/>
      <c r="T15" s="128"/>
    </row>
    <row r="16" spans="1:20" ht="58.9" customHeight="1" thickBot="1" x14ac:dyDescent="0.3">
      <c r="A16" s="128"/>
      <c r="B16" s="484"/>
      <c r="C16" s="527"/>
      <c r="D16" s="529"/>
      <c r="E16" s="527"/>
      <c r="F16" s="532"/>
      <c r="G16" s="180" t="s">
        <v>336</v>
      </c>
      <c r="H16" s="501"/>
      <c r="I16" s="582"/>
      <c r="J16" s="582"/>
      <c r="K16" s="298" t="s">
        <v>343</v>
      </c>
      <c r="L16" s="584"/>
      <c r="M16" s="584"/>
      <c r="N16" s="584"/>
      <c r="O16" s="584"/>
      <c r="P16" s="223"/>
      <c r="Q16" s="223"/>
      <c r="R16" s="128"/>
      <c r="S16" s="128"/>
      <c r="T16" s="128"/>
    </row>
    <row r="17" spans="1:20" ht="39.75" hidden="1" customHeight="1" x14ac:dyDescent="0.25">
      <c r="A17" s="128"/>
      <c r="B17" s="483">
        <v>4</v>
      </c>
      <c r="C17" s="514"/>
      <c r="D17" s="520"/>
      <c r="E17" s="514"/>
      <c r="F17" s="523"/>
      <c r="G17" s="140"/>
      <c r="H17" s="496"/>
      <c r="I17" s="524"/>
      <c r="J17" s="496"/>
      <c r="K17" s="493"/>
      <c r="L17" s="496"/>
      <c r="M17" s="478"/>
      <c r="N17" s="519">
        <f t="shared" ref="N17" si="0">IF(SUM(J17,M17)&gt;100%,"NO PERMITIDO",SUM(J17,M17))</f>
        <v>0</v>
      </c>
      <c r="O17" s="511">
        <f>H17*N17/100%</f>
        <v>0</v>
      </c>
      <c r="P17" s="477"/>
      <c r="Q17" s="477"/>
      <c r="R17" s="128"/>
      <c r="S17" s="128"/>
      <c r="T17" s="128"/>
    </row>
    <row r="18" spans="1:20" ht="39.75" hidden="1" customHeight="1" x14ac:dyDescent="0.25">
      <c r="A18" s="128"/>
      <c r="B18" s="484"/>
      <c r="C18" s="500"/>
      <c r="D18" s="521"/>
      <c r="E18" s="500"/>
      <c r="F18" s="500"/>
      <c r="G18" s="141"/>
      <c r="H18" s="497"/>
      <c r="I18" s="477"/>
      <c r="J18" s="497"/>
      <c r="K18" s="494"/>
      <c r="L18" s="497"/>
      <c r="M18" s="478"/>
      <c r="N18" s="519"/>
      <c r="O18" s="511"/>
      <c r="P18" s="477"/>
      <c r="Q18" s="477"/>
      <c r="R18" s="128"/>
      <c r="S18" s="128"/>
      <c r="T18" s="128"/>
    </row>
    <row r="19" spans="1:20" ht="39.75" hidden="1" customHeight="1" x14ac:dyDescent="0.25">
      <c r="A19" s="128"/>
      <c r="B19" s="484"/>
      <c r="C19" s="500"/>
      <c r="D19" s="521"/>
      <c r="E19" s="500"/>
      <c r="F19" s="500"/>
      <c r="G19" s="141"/>
      <c r="H19" s="497"/>
      <c r="I19" s="477"/>
      <c r="J19" s="497"/>
      <c r="K19" s="494"/>
      <c r="L19" s="497"/>
      <c r="M19" s="478"/>
      <c r="N19" s="519"/>
      <c r="O19" s="511"/>
      <c r="P19" s="477"/>
      <c r="Q19" s="477"/>
      <c r="R19" s="128"/>
      <c r="S19" s="128"/>
      <c r="T19" s="128"/>
    </row>
    <row r="20" spans="1:20" ht="39" hidden="1" customHeight="1" x14ac:dyDescent="0.25">
      <c r="A20" s="128"/>
      <c r="B20" s="484"/>
      <c r="C20" s="500"/>
      <c r="D20" s="521"/>
      <c r="E20" s="500"/>
      <c r="F20" s="500"/>
      <c r="G20" s="141"/>
      <c r="H20" s="497"/>
      <c r="I20" s="477"/>
      <c r="J20" s="497"/>
      <c r="K20" s="494"/>
      <c r="L20" s="497"/>
      <c r="M20" s="478"/>
      <c r="N20" s="519"/>
      <c r="O20" s="511"/>
      <c r="P20" s="477"/>
      <c r="Q20" s="477"/>
      <c r="R20" s="128"/>
      <c r="S20" s="128"/>
      <c r="T20" s="128"/>
    </row>
    <row r="21" spans="1:20" ht="39" hidden="1" customHeight="1" x14ac:dyDescent="0.25">
      <c r="A21" s="128"/>
      <c r="B21" s="485"/>
      <c r="C21" s="501"/>
      <c r="D21" s="522"/>
      <c r="E21" s="501"/>
      <c r="F21" s="501"/>
      <c r="G21" s="141"/>
      <c r="H21" s="498"/>
      <c r="I21" s="477"/>
      <c r="J21" s="498"/>
      <c r="K21" s="495"/>
      <c r="L21" s="498"/>
      <c r="M21" s="478"/>
      <c r="N21" s="519"/>
      <c r="O21" s="511"/>
      <c r="P21" s="477"/>
      <c r="Q21" s="477"/>
      <c r="R21" s="128"/>
      <c r="S21" s="128"/>
      <c r="T21" s="128"/>
    </row>
    <row r="22" spans="1:20" ht="39" hidden="1" customHeight="1" x14ac:dyDescent="0.25">
      <c r="A22" s="128"/>
      <c r="B22" s="483">
        <v>5</v>
      </c>
      <c r="C22" s="514"/>
      <c r="D22" s="516"/>
      <c r="E22" s="514"/>
      <c r="F22" s="493"/>
      <c r="G22" s="140"/>
      <c r="H22" s="496"/>
      <c r="I22" s="499"/>
      <c r="J22" s="496"/>
      <c r="K22" s="493"/>
      <c r="L22" s="496"/>
      <c r="M22" s="499"/>
      <c r="N22" s="502">
        <f t="shared" ref="N22" si="1">IF(SUM(J22,M22)&gt;100%,"NO PERMITIDO",SUM(J22,M22))</f>
        <v>0</v>
      </c>
      <c r="O22" s="503">
        <f>H22*N22/100%</f>
        <v>0</v>
      </c>
      <c r="P22" s="477"/>
      <c r="Q22" s="477"/>
      <c r="R22" s="128"/>
      <c r="S22" s="128"/>
      <c r="T22" s="128"/>
    </row>
    <row r="23" spans="1:20" ht="39" hidden="1" customHeight="1" x14ac:dyDescent="0.25">
      <c r="A23" s="128"/>
      <c r="B23" s="484"/>
      <c r="C23" s="500"/>
      <c r="D23" s="517"/>
      <c r="E23" s="500"/>
      <c r="F23" s="494"/>
      <c r="G23" s="141"/>
      <c r="H23" s="497"/>
      <c r="I23" s="500"/>
      <c r="J23" s="497"/>
      <c r="K23" s="494"/>
      <c r="L23" s="497"/>
      <c r="M23" s="500"/>
      <c r="N23" s="502"/>
      <c r="O23" s="503"/>
      <c r="P23" s="477"/>
      <c r="Q23" s="477"/>
      <c r="R23" s="128"/>
      <c r="S23" s="128"/>
      <c r="T23" s="128"/>
    </row>
    <row r="24" spans="1:20" ht="39" hidden="1" customHeight="1" x14ac:dyDescent="0.25">
      <c r="A24" s="128"/>
      <c r="B24" s="484"/>
      <c r="C24" s="500"/>
      <c r="D24" s="517"/>
      <c r="E24" s="500"/>
      <c r="F24" s="494"/>
      <c r="G24" s="141"/>
      <c r="H24" s="497"/>
      <c r="I24" s="500"/>
      <c r="J24" s="497"/>
      <c r="K24" s="494"/>
      <c r="L24" s="497"/>
      <c r="M24" s="500"/>
      <c r="N24" s="502"/>
      <c r="O24" s="503"/>
      <c r="P24" s="477"/>
      <c r="Q24" s="477"/>
      <c r="R24" s="128"/>
      <c r="S24" s="128"/>
      <c r="T24" s="128"/>
    </row>
    <row r="25" spans="1:20" ht="39" hidden="1" customHeight="1" x14ac:dyDescent="0.25">
      <c r="A25" s="128"/>
      <c r="B25" s="484"/>
      <c r="C25" s="500"/>
      <c r="D25" s="517"/>
      <c r="E25" s="500"/>
      <c r="F25" s="494"/>
      <c r="G25" s="141"/>
      <c r="H25" s="497"/>
      <c r="I25" s="500"/>
      <c r="J25" s="497"/>
      <c r="K25" s="494"/>
      <c r="L25" s="497"/>
      <c r="M25" s="500"/>
      <c r="N25" s="502"/>
      <c r="O25" s="503"/>
      <c r="P25" s="477"/>
      <c r="Q25" s="477"/>
      <c r="R25" s="128"/>
      <c r="S25" s="128"/>
      <c r="T25" s="128"/>
    </row>
    <row r="26" spans="1:20" ht="48" hidden="1" customHeight="1" thickBot="1" x14ac:dyDescent="0.3">
      <c r="A26" s="128"/>
      <c r="B26" s="513"/>
      <c r="C26" s="515"/>
      <c r="D26" s="518"/>
      <c r="E26" s="501"/>
      <c r="F26" s="495"/>
      <c r="G26" s="141"/>
      <c r="H26" s="498"/>
      <c r="I26" s="501"/>
      <c r="J26" s="498"/>
      <c r="K26" s="495"/>
      <c r="L26" s="498"/>
      <c r="M26" s="501"/>
      <c r="N26" s="502"/>
      <c r="O26" s="504"/>
      <c r="P26" s="477"/>
      <c r="Q26" s="477"/>
      <c r="R26" s="128"/>
      <c r="S26" s="128"/>
      <c r="T26" s="128"/>
    </row>
    <row r="27" spans="1:20" ht="27" customHeight="1" thickBot="1" x14ac:dyDescent="0.35">
      <c r="A27" s="128"/>
      <c r="B27" s="474" t="s">
        <v>48</v>
      </c>
      <c r="C27" s="475"/>
      <c r="D27" s="475"/>
      <c r="E27" s="475"/>
      <c r="F27" s="475"/>
      <c r="G27" s="476"/>
      <c r="H27" s="143">
        <f>IF(SUM(H8:H26)&gt;100%,"supera el 100%",SUM(H8:H26))</f>
        <v>0.99999999999999989</v>
      </c>
      <c r="I27" s="144"/>
      <c r="J27" s="143">
        <f>+'OAP-SG'!K27</f>
        <v>0.35499999999999998</v>
      </c>
      <c r="K27" s="145"/>
      <c r="L27" s="145"/>
      <c r="M27" s="143"/>
      <c r="N27" s="145"/>
      <c r="O27" s="143"/>
      <c r="P27" s="146"/>
      <c r="Q27" s="147"/>
      <c r="R27" s="128"/>
      <c r="S27" s="128"/>
      <c r="T27" s="128"/>
    </row>
    <row r="28" spans="1:20" ht="27" customHeight="1" x14ac:dyDescent="0.3">
      <c r="A28" s="128"/>
      <c r="B28" s="480" t="s">
        <v>229</v>
      </c>
      <c r="C28" s="481"/>
      <c r="D28" s="481"/>
      <c r="E28" s="481"/>
      <c r="F28" s="481"/>
      <c r="G28" s="481"/>
      <c r="H28" s="481"/>
      <c r="I28" s="481"/>
      <c r="J28" s="481"/>
      <c r="K28" s="481"/>
      <c r="L28" s="481"/>
      <c r="M28" s="481"/>
      <c r="N28" s="482"/>
      <c r="O28" s="183"/>
      <c r="P28" s="183"/>
      <c r="Q28" s="184"/>
      <c r="R28" s="128"/>
      <c r="S28" s="128"/>
      <c r="T28" s="128"/>
    </row>
    <row r="29" spans="1:20" ht="27" customHeight="1" thickBot="1" x14ac:dyDescent="0.35">
      <c r="A29" s="128"/>
      <c r="B29" s="148"/>
      <c r="C29" s="120"/>
      <c r="D29" s="120"/>
      <c r="E29" s="120"/>
      <c r="F29" s="120"/>
      <c r="G29" s="120"/>
      <c r="H29" s="120"/>
      <c r="I29" s="120"/>
      <c r="J29" s="120"/>
      <c r="K29" s="120"/>
      <c r="L29" s="149"/>
      <c r="M29" s="149"/>
      <c r="N29" s="149"/>
      <c r="O29" s="183"/>
      <c r="P29" s="183"/>
      <c r="Q29" s="184"/>
      <c r="R29" s="128"/>
      <c r="S29" s="128"/>
      <c r="T29" s="128"/>
    </row>
    <row r="30" spans="1:20" ht="54.6" customHeight="1" x14ac:dyDescent="0.25">
      <c r="A30" s="128"/>
      <c r="B30" s="483"/>
      <c r="C30" s="486" t="s">
        <v>230</v>
      </c>
      <c r="D30" s="487" t="s">
        <v>231</v>
      </c>
      <c r="E30" s="488">
        <v>1</v>
      </c>
      <c r="F30" s="489" t="s">
        <v>198</v>
      </c>
      <c r="G30" s="191" t="s">
        <v>232</v>
      </c>
      <c r="H30" s="505">
        <f>+'OAP-SG'!H30</f>
        <v>0.05</v>
      </c>
      <c r="I30" s="505">
        <f>+'OAP-SG'!J30</f>
        <v>0.2</v>
      </c>
      <c r="J30" s="505">
        <f>+'OAP-SG'!K30</f>
        <v>1.7500000000000002E-2</v>
      </c>
      <c r="K30" s="182"/>
      <c r="L30" s="583">
        <f>+'OAP-SG'!N30</f>
        <v>0.8</v>
      </c>
      <c r="M30" s="583"/>
      <c r="N30" s="583"/>
      <c r="O30" s="583"/>
      <c r="P30" s="471"/>
      <c r="Q30" s="580"/>
      <c r="R30" s="128"/>
      <c r="S30" s="128"/>
      <c r="T30" s="128"/>
    </row>
    <row r="31" spans="1:20" ht="66.599999999999994" customHeight="1" x14ac:dyDescent="0.25">
      <c r="A31" s="128"/>
      <c r="B31" s="484"/>
      <c r="C31" s="486"/>
      <c r="D31" s="487"/>
      <c r="E31" s="488"/>
      <c r="F31" s="489"/>
      <c r="G31" s="191" t="s">
        <v>246</v>
      </c>
      <c r="H31" s="500"/>
      <c r="I31" s="499"/>
      <c r="J31" s="499"/>
      <c r="K31" s="182"/>
      <c r="L31" s="584"/>
      <c r="M31" s="584"/>
      <c r="N31" s="584"/>
      <c r="O31" s="584"/>
      <c r="P31" s="472"/>
      <c r="Q31" s="580"/>
      <c r="R31" s="128"/>
      <c r="S31" s="128"/>
      <c r="T31" s="128"/>
    </row>
    <row r="32" spans="1:20" ht="40.9" customHeight="1" thickBot="1" x14ac:dyDescent="0.3">
      <c r="A32" s="128"/>
      <c r="B32" s="485"/>
      <c r="C32" s="486"/>
      <c r="D32" s="487"/>
      <c r="E32" s="488"/>
      <c r="F32" s="489"/>
      <c r="G32" s="191" t="s">
        <v>236</v>
      </c>
      <c r="H32" s="501"/>
      <c r="I32" s="582"/>
      <c r="J32" s="582"/>
      <c r="K32" s="182"/>
      <c r="L32" s="584"/>
      <c r="M32" s="584"/>
      <c r="N32" s="584"/>
      <c r="O32" s="584"/>
      <c r="P32" s="472"/>
      <c r="Q32" s="580"/>
      <c r="R32" s="128"/>
      <c r="S32" s="128"/>
      <c r="T32" s="128"/>
    </row>
    <row r="33" spans="1:20" ht="27" customHeight="1" thickBot="1" x14ac:dyDescent="0.3">
      <c r="A33" s="128"/>
      <c r="B33" s="474" t="s">
        <v>48</v>
      </c>
      <c r="C33" s="475"/>
      <c r="D33" s="475"/>
      <c r="E33" s="475"/>
      <c r="F33" s="475"/>
      <c r="G33" s="476"/>
      <c r="H33" s="143">
        <f>+'OAP-SG'!H33</f>
        <v>1.0499999999999998</v>
      </c>
      <c r="I33" s="144"/>
      <c r="J33" s="143">
        <f>+'OAP-SG'!K33</f>
        <v>0.3725</v>
      </c>
      <c r="K33" s="145"/>
      <c r="L33" s="145"/>
      <c r="M33" s="143"/>
      <c r="N33" s="145"/>
      <c r="O33" s="143"/>
      <c r="P33" s="160"/>
      <c r="Q33" s="161"/>
      <c r="R33" s="128"/>
      <c r="S33" s="128"/>
      <c r="T33" s="128"/>
    </row>
    <row r="34" spans="1:20" ht="27" customHeight="1" x14ac:dyDescent="0.3">
      <c r="A34" s="128"/>
      <c r="B34" s="148"/>
      <c r="C34" s="120"/>
      <c r="D34" s="120"/>
      <c r="E34" s="120"/>
      <c r="F34" s="120"/>
      <c r="G34" s="120"/>
      <c r="H34" s="120"/>
      <c r="I34" s="120"/>
      <c r="J34" s="120"/>
      <c r="K34" s="120"/>
      <c r="L34" s="149"/>
      <c r="M34" s="149"/>
      <c r="N34" s="149"/>
      <c r="O34" s="187"/>
      <c r="P34" s="183"/>
      <c r="Q34" s="184"/>
      <c r="R34" s="128"/>
      <c r="S34" s="128"/>
      <c r="T34" s="128"/>
    </row>
    <row r="35" spans="1:20" ht="27" customHeight="1" x14ac:dyDescent="0.3">
      <c r="A35" s="128"/>
      <c r="B35" s="150"/>
      <c r="C35" s="151"/>
      <c r="D35" s="151"/>
      <c r="E35" s="151"/>
      <c r="F35" s="149"/>
      <c r="G35" s="149"/>
      <c r="H35" s="149"/>
      <c r="I35" s="149"/>
      <c r="J35" s="149"/>
      <c r="K35" s="149"/>
      <c r="L35" s="149"/>
      <c r="M35" s="149"/>
      <c r="N35" s="149"/>
      <c r="O35" s="149"/>
      <c r="P35" s="183"/>
      <c r="Q35" s="184"/>
      <c r="R35" s="128"/>
      <c r="S35" s="128"/>
      <c r="T35" s="128"/>
    </row>
    <row r="36" spans="1:20" ht="29.25" customHeight="1" thickBot="1" x14ac:dyDescent="0.3">
      <c r="A36" s="128"/>
      <c r="B36" s="152"/>
      <c r="C36" s="153"/>
      <c r="D36" s="154"/>
      <c r="E36" s="154"/>
      <c r="F36" s="153"/>
      <c r="G36" s="153"/>
      <c r="H36" s="154"/>
      <c r="I36" s="154"/>
      <c r="J36" s="154"/>
      <c r="K36" s="154"/>
      <c r="L36" s="154"/>
      <c r="M36" s="154"/>
      <c r="N36" s="154"/>
      <c r="O36" s="155"/>
      <c r="P36" s="154"/>
      <c r="Q36" s="156"/>
      <c r="R36" s="128"/>
      <c r="S36" s="128"/>
      <c r="T36" s="128"/>
    </row>
    <row r="37" spans="1:20" ht="48.75" customHeight="1" x14ac:dyDescent="0.35">
      <c r="A37" s="128"/>
      <c r="B37" s="152"/>
      <c r="C37" s="157" t="s">
        <v>237</v>
      </c>
      <c r="D37" s="450">
        <v>44799</v>
      </c>
      <c r="E37" s="581"/>
      <c r="F37" s="154"/>
      <c r="G37" s="451" t="s">
        <v>239</v>
      </c>
      <c r="H37" s="452"/>
      <c r="I37" s="453"/>
      <c r="J37" s="158"/>
      <c r="K37" s="454" t="s">
        <v>240</v>
      </c>
      <c r="L37" s="455"/>
      <c r="M37" s="455"/>
      <c r="N37" s="456"/>
      <c r="O37" s="159"/>
      <c r="P37" s="160"/>
      <c r="Q37" s="161"/>
      <c r="R37" s="128"/>
      <c r="S37" s="128"/>
      <c r="T37" s="128"/>
    </row>
    <row r="38" spans="1:20" ht="48" customHeight="1" thickBot="1" x14ac:dyDescent="0.3">
      <c r="A38" s="128"/>
      <c r="B38" s="152"/>
      <c r="C38" s="157" t="s">
        <v>241</v>
      </c>
      <c r="D38" s="457" t="s">
        <v>198</v>
      </c>
      <c r="E38" s="457"/>
      <c r="F38" s="154"/>
      <c r="G38" s="458" t="s">
        <v>242</v>
      </c>
      <c r="H38" s="459"/>
      <c r="I38" s="460"/>
      <c r="J38" s="158"/>
      <c r="K38" s="461" t="s">
        <v>243</v>
      </c>
      <c r="L38" s="462"/>
      <c r="M38" s="462"/>
      <c r="N38" s="463"/>
      <c r="O38" s="162"/>
      <c r="P38" s="163"/>
      <c r="Q38" s="164"/>
      <c r="R38" s="128"/>
      <c r="S38" s="128"/>
      <c r="T38" s="128"/>
    </row>
    <row r="39" spans="1:20" ht="27" thickBot="1" x14ac:dyDescent="0.3">
      <c r="A39" s="128"/>
      <c r="B39" s="165"/>
      <c r="C39" s="166"/>
      <c r="D39" s="167"/>
      <c r="E39" s="167"/>
      <c r="F39" s="167"/>
      <c r="G39" s="167"/>
      <c r="H39" s="167"/>
      <c r="I39" s="167"/>
      <c r="J39" s="167"/>
      <c r="K39" s="167"/>
      <c r="L39" s="167"/>
      <c r="M39" s="167"/>
      <c r="N39" s="167"/>
      <c r="O39" s="168"/>
      <c r="P39" s="167"/>
      <c r="Q39" s="169"/>
      <c r="R39" s="128"/>
      <c r="S39" s="128"/>
      <c r="T39" s="128"/>
    </row>
    <row r="40" spans="1:20" ht="26.25" x14ac:dyDescent="0.25">
      <c r="A40" s="128"/>
      <c r="B40" s="128"/>
      <c r="C40" s="128"/>
      <c r="D40" s="128"/>
      <c r="E40" s="128"/>
      <c r="F40" s="128"/>
      <c r="G40" s="128"/>
      <c r="H40" s="128"/>
      <c r="I40" s="128"/>
      <c r="J40" s="128"/>
      <c r="K40" s="128"/>
      <c r="L40" s="128"/>
      <c r="M40" s="128"/>
      <c r="N40" s="128"/>
      <c r="O40" s="128"/>
      <c r="P40" s="128"/>
      <c r="Q40" s="128"/>
      <c r="R40" s="128"/>
      <c r="S40" s="128"/>
      <c r="T40" s="128"/>
    </row>
    <row r="41" spans="1:20" ht="26.25" x14ac:dyDescent="0.25">
      <c r="A41" s="128"/>
      <c r="B41" s="128"/>
      <c r="C41" s="128"/>
      <c r="D41" s="128"/>
      <c r="E41" s="128"/>
      <c r="F41" s="128"/>
      <c r="G41" s="128"/>
      <c r="H41" s="128"/>
      <c r="I41" s="128"/>
      <c r="J41" s="128"/>
      <c r="K41" s="128"/>
      <c r="L41" s="128"/>
      <c r="M41" s="128"/>
      <c r="N41" s="128"/>
      <c r="O41" s="128"/>
      <c r="P41" s="128"/>
      <c r="Q41" s="128"/>
      <c r="R41" s="128"/>
      <c r="S41" s="128"/>
      <c r="T41" s="128"/>
    </row>
  </sheetData>
  <mergeCells count="108">
    <mergeCell ref="E8:E10"/>
    <mergeCell ref="F8:F10"/>
    <mergeCell ref="B6:B7"/>
    <mergeCell ref="C6:C7"/>
    <mergeCell ref="D6:D7"/>
    <mergeCell ref="E6:E7"/>
    <mergeCell ref="F6:F7"/>
    <mergeCell ref="F1:F2"/>
    <mergeCell ref="H1:H2"/>
    <mergeCell ref="B4:Q4"/>
    <mergeCell ref="B5:H5"/>
    <mergeCell ref="J5:M5"/>
    <mergeCell ref="N5:Q5"/>
    <mergeCell ref="H6:H7"/>
    <mergeCell ref="I6:M6"/>
    <mergeCell ref="N6:N7"/>
    <mergeCell ref="O6:O7"/>
    <mergeCell ref="P6:Q6"/>
    <mergeCell ref="G6:G7"/>
    <mergeCell ref="N8:N10"/>
    <mergeCell ref="O8:O10"/>
    <mergeCell ref="K8:K10"/>
    <mergeCell ref="L8:L10"/>
    <mergeCell ref="M8:M10"/>
    <mergeCell ref="O11:O13"/>
    <mergeCell ref="B8:B10"/>
    <mergeCell ref="C8:C10"/>
    <mergeCell ref="D8:D10"/>
    <mergeCell ref="B14:B16"/>
    <mergeCell ref="C14:C16"/>
    <mergeCell ref="D14:D16"/>
    <mergeCell ref="E14:E16"/>
    <mergeCell ref="F14:F16"/>
    <mergeCell ref="N14:N16"/>
    <mergeCell ref="O14:O16"/>
    <mergeCell ref="L14:L16"/>
    <mergeCell ref="M14:M16"/>
    <mergeCell ref="B11:B13"/>
    <mergeCell ref="C11:C13"/>
    <mergeCell ref="D11:D13"/>
    <mergeCell ref="E11:E13"/>
    <mergeCell ref="F11:F13"/>
    <mergeCell ref="H11:H13"/>
    <mergeCell ref="I11:I13"/>
    <mergeCell ref="J11:J13"/>
    <mergeCell ref="H8:H10"/>
    <mergeCell ref="I8:I10"/>
    <mergeCell ref="J8:J10"/>
    <mergeCell ref="I17:I21"/>
    <mergeCell ref="J17:J21"/>
    <mergeCell ref="H14:H16"/>
    <mergeCell ref="I14:I16"/>
    <mergeCell ref="J14:J16"/>
    <mergeCell ref="K11:K13"/>
    <mergeCell ref="L11:L13"/>
    <mergeCell ref="M11:M13"/>
    <mergeCell ref="N11:N13"/>
    <mergeCell ref="Q17:Q21"/>
    <mergeCell ref="B22:B26"/>
    <mergeCell ref="C22:C26"/>
    <mergeCell ref="D22:D26"/>
    <mergeCell ref="E22:E26"/>
    <mergeCell ref="F22:F26"/>
    <mergeCell ref="H22:H26"/>
    <mergeCell ref="I22:I26"/>
    <mergeCell ref="J22:J26"/>
    <mergeCell ref="K17:K21"/>
    <mergeCell ref="L17:L21"/>
    <mergeCell ref="M17:M21"/>
    <mergeCell ref="N17:N21"/>
    <mergeCell ref="O17:O21"/>
    <mergeCell ref="P17:P21"/>
    <mergeCell ref="Q22:Q26"/>
    <mergeCell ref="O22:O26"/>
    <mergeCell ref="P22:P26"/>
    <mergeCell ref="B17:B21"/>
    <mergeCell ref="C17:C21"/>
    <mergeCell ref="D17:D21"/>
    <mergeCell ref="E17:E21"/>
    <mergeCell ref="F17:F21"/>
    <mergeCell ref="H17:H21"/>
    <mergeCell ref="B27:G27"/>
    <mergeCell ref="B28:N28"/>
    <mergeCell ref="B30:B32"/>
    <mergeCell ref="C30:C32"/>
    <mergeCell ref="D30:D32"/>
    <mergeCell ref="E30:E32"/>
    <mergeCell ref="F30:F32"/>
    <mergeCell ref="H30:H32"/>
    <mergeCell ref="K22:K26"/>
    <mergeCell ref="L22:L26"/>
    <mergeCell ref="M22:M26"/>
    <mergeCell ref="N22:N26"/>
    <mergeCell ref="D38:E38"/>
    <mergeCell ref="G38:I38"/>
    <mergeCell ref="K38:N38"/>
    <mergeCell ref="P30:P32"/>
    <mergeCell ref="Q30:Q32"/>
    <mergeCell ref="B33:G33"/>
    <mergeCell ref="D37:E37"/>
    <mergeCell ref="G37:I37"/>
    <mergeCell ref="K37:N37"/>
    <mergeCell ref="I30:I32"/>
    <mergeCell ref="J30:J32"/>
    <mergeCell ref="L30:L32"/>
    <mergeCell ref="M30:M32"/>
    <mergeCell ref="N30:N32"/>
    <mergeCell ref="O30:O32"/>
  </mergeCells>
  <conditionalFormatting sqref="N17 N22">
    <cfRule type="cellIs" dxfId="1" priority="1" operator="greaterThan">
      <formula>100</formula>
    </cfRule>
  </conditionalFormatting>
  <dataValidations count="1">
    <dataValidation allowBlank="1" showInputMessage="1" showErrorMessage="1" errorTitle="error" error="solo datos númericos" sqref="H8:H26 H30:H32" xr:uid="{00000000-0002-0000-0A00-000000000000}"/>
  </dataValidations>
  <printOptions horizontalCentered="1" verticalCentered="1"/>
  <pageMargins left="0.11811023622047245" right="0.11811023622047245" top="0.35433070866141736" bottom="0.35433070866141736" header="0.31496062992125984" footer="0.31496062992125984"/>
  <pageSetup paperSize="161" scale="35" orientation="landscape" r:id="rId1"/>
  <rowBreaks count="1" manualBreakCount="1">
    <brk id="39" max="17" man="1"/>
  </rowBreaks>
  <colBreaks count="1" manualBreakCount="1">
    <brk id="17" max="40" man="1"/>
  </colBreaks>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0"/>
  <sheetViews>
    <sheetView showGridLines="0" view="pageBreakPreview" topLeftCell="G14" zoomScale="40" zoomScaleNormal="10" zoomScaleSheetLayoutView="40" zoomScalePageLayoutView="50" workbookViewId="0">
      <selection activeCell="J30" sqref="J30:J32"/>
    </sheetView>
  </sheetViews>
  <sheetFormatPr baseColWidth="10" defaultColWidth="10.85546875" defaultRowHeight="18.75" x14ac:dyDescent="0.25"/>
  <cols>
    <col min="1" max="1" width="0.85546875" style="251" customWidth="1"/>
    <col min="2" max="2" width="13" style="281" bestFit="1" customWidth="1"/>
    <col min="3" max="3" width="32.5703125" style="251" customWidth="1"/>
    <col min="4" max="4" width="41.7109375" style="251" customWidth="1"/>
    <col min="5" max="5" width="22.28515625" style="251" customWidth="1"/>
    <col min="6" max="6" width="13.7109375" style="251" customWidth="1"/>
    <col min="7" max="7" width="39.5703125" style="251" customWidth="1"/>
    <col min="8" max="8" width="17.140625" style="251" customWidth="1"/>
    <col min="9" max="9" width="35" style="251" customWidth="1"/>
    <col min="10" max="10" width="34.28515625" style="251" customWidth="1"/>
    <col min="11" max="11" width="75.5703125" style="251" customWidth="1"/>
    <col min="12" max="12" width="33.5703125" style="251" customWidth="1"/>
    <col min="13" max="13" width="32.28515625" style="251" customWidth="1"/>
    <col min="14" max="14" width="23.7109375" style="251" customWidth="1"/>
    <col min="15" max="15" width="22.28515625" style="282" customWidth="1"/>
    <col min="16" max="16" width="86.42578125" style="251" customWidth="1"/>
    <col min="17" max="17" width="94.28515625" style="251" customWidth="1"/>
    <col min="18" max="18" width="3.7109375" style="251" customWidth="1"/>
    <col min="19" max="19" width="10.85546875" style="251"/>
    <col min="20" max="20" width="24.7109375" style="251" bestFit="1" customWidth="1"/>
    <col min="21" max="16384" width="10.85546875" style="251"/>
  </cols>
  <sheetData>
    <row r="1" spans="1:20" ht="67.150000000000006" customHeight="1" thickBot="1" x14ac:dyDescent="0.3">
      <c r="A1" s="246"/>
      <c r="B1" s="247"/>
      <c r="C1" s="248"/>
      <c r="D1" s="248"/>
      <c r="E1" s="248"/>
      <c r="F1" s="593"/>
      <c r="G1" s="249"/>
      <c r="H1" s="537"/>
      <c r="I1" s="248"/>
      <c r="J1" s="248"/>
      <c r="K1" s="248"/>
      <c r="L1" s="248"/>
      <c r="M1" s="248"/>
      <c r="N1" s="248"/>
      <c r="O1" s="250"/>
      <c r="P1" s="248"/>
      <c r="Q1" s="248"/>
      <c r="R1" s="246"/>
      <c r="S1" s="246"/>
      <c r="T1" s="246"/>
    </row>
    <row r="2" spans="1:20" ht="7.5" hidden="1" customHeight="1" x14ac:dyDescent="0.25">
      <c r="A2" s="246"/>
      <c r="B2" s="247"/>
      <c r="C2" s="248"/>
      <c r="D2" s="248"/>
      <c r="E2" s="248"/>
      <c r="F2" s="594"/>
      <c r="G2" s="252"/>
      <c r="H2" s="537"/>
      <c r="I2" s="248"/>
      <c r="J2" s="248"/>
      <c r="K2" s="248"/>
      <c r="L2" s="248"/>
      <c r="M2" s="248"/>
      <c r="N2" s="248"/>
      <c r="O2" s="250"/>
      <c r="P2" s="248"/>
      <c r="Q2" s="248"/>
      <c r="R2" s="246"/>
      <c r="S2" s="246"/>
      <c r="T2" s="246"/>
    </row>
    <row r="3" spans="1:20" ht="27" hidden="1" thickBot="1" x14ac:dyDescent="0.3">
      <c r="A3" s="246"/>
      <c r="B3" s="247"/>
      <c r="C3" s="248"/>
      <c r="D3" s="248"/>
      <c r="E3" s="248"/>
      <c r="F3" s="248"/>
      <c r="G3" s="248"/>
      <c r="H3" s="248"/>
      <c r="I3" s="248"/>
      <c r="J3" s="248"/>
      <c r="K3" s="248"/>
      <c r="L3" s="248"/>
      <c r="M3" s="248"/>
      <c r="N3" s="248"/>
      <c r="O3" s="250"/>
      <c r="P3" s="248"/>
      <c r="Q3" s="248"/>
      <c r="R3" s="246"/>
      <c r="S3" s="246"/>
      <c r="T3" s="246"/>
    </row>
    <row r="4" spans="1:20" ht="64.5" customHeight="1" thickBot="1" x14ac:dyDescent="0.3">
      <c r="A4" s="246"/>
      <c r="B4" s="595" t="s">
        <v>176</v>
      </c>
      <c r="C4" s="596"/>
      <c r="D4" s="596"/>
      <c r="E4" s="596"/>
      <c r="F4" s="596"/>
      <c r="G4" s="596"/>
      <c r="H4" s="596"/>
      <c r="I4" s="596"/>
      <c r="J4" s="596"/>
      <c r="K4" s="596"/>
      <c r="L4" s="596"/>
      <c r="M4" s="596"/>
      <c r="N4" s="596"/>
      <c r="O4" s="596"/>
      <c r="P4" s="596"/>
      <c r="Q4" s="597"/>
      <c r="R4" s="246"/>
      <c r="S4" s="246"/>
      <c r="T4" s="246"/>
    </row>
    <row r="5" spans="1:20" ht="35.25" customHeight="1" thickBot="1" x14ac:dyDescent="0.3">
      <c r="A5" s="246"/>
      <c r="B5" s="598" t="s">
        <v>177</v>
      </c>
      <c r="C5" s="599"/>
      <c r="D5" s="599"/>
      <c r="E5" s="599"/>
      <c r="F5" s="599"/>
      <c r="G5" s="599"/>
      <c r="H5" s="600"/>
      <c r="I5" s="253"/>
      <c r="J5" s="599"/>
      <c r="K5" s="599"/>
      <c r="L5" s="599"/>
      <c r="M5" s="600"/>
      <c r="N5" s="598" t="s">
        <v>178</v>
      </c>
      <c r="O5" s="601"/>
      <c r="P5" s="601"/>
      <c r="Q5" s="602"/>
      <c r="R5" s="246"/>
      <c r="S5" s="246"/>
      <c r="T5" s="246"/>
    </row>
    <row r="6" spans="1:20" s="254" customFormat="1" ht="56.25" customHeight="1" thickBot="1" x14ac:dyDescent="0.3">
      <c r="A6" s="246"/>
      <c r="B6" s="616" t="s">
        <v>17</v>
      </c>
      <c r="C6" s="556" t="s">
        <v>179</v>
      </c>
      <c r="D6" s="546" t="s">
        <v>180</v>
      </c>
      <c r="E6" s="546" t="s">
        <v>181</v>
      </c>
      <c r="F6" s="546" t="s">
        <v>182</v>
      </c>
      <c r="G6" s="546" t="s">
        <v>61</v>
      </c>
      <c r="H6" s="590" t="s">
        <v>183</v>
      </c>
      <c r="I6" s="560" t="s">
        <v>184</v>
      </c>
      <c r="J6" s="561"/>
      <c r="K6" s="561"/>
      <c r="L6" s="561"/>
      <c r="M6" s="562"/>
      <c r="N6" s="546" t="s">
        <v>244</v>
      </c>
      <c r="O6" s="563" t="s">
        <v>186</v>
      </c>
      <c r="P6" s="546" t="s">
        <v>79</v>
      </c>
      <c r="Q6" s="546"/>
      <c r="R6" s="246"/>
      <c r="S6" s="246"/>
      <c r="T6" s="246"/>
    </row>
    <row r="7" spans="1:20" s="254" customFormat="1" ht="156" customHeight="1" thickBot="1" x14ac:dyDescent="0.3">
      <c r="A7" s="246"/>
      <c r="B7" s="617"/>
      <c r="C7" s="618"/>
      <c r="D7" s="556"/>
      <c r="E7" s="556"/>
      <c r="F7" s="556"/>
      <c r="G7" s="556"/>
      <c r="H7" s="608"/>
      <c r="I7" s="245" t="s">
        <v>189</v>
      </c>
      <c r="J7" s="245" t="s">
        <v>190</v>
      </c>
      <c r="K7" s="245" t="s">
        <v>191</v>
      </c>
      <c r="L7" s="245" t="s">
        <v>193</v>
      </c>
      <c r="M7" s="245" t="s">
        <v>194</v>
      </c>
      <c r="N7" s="556"/>
      <c r="O7" s="609"/>
      <c r="P7" s="245" t="s">
        <v>195</v>
      </c>
      <c r="Q7" s="245" t="s">
        <v>120</v>
      </c>
      <c r="R7" s="246"/>
      <c r="S7" s="246"/>
      <c r="T7" s="246"/>
    </row>
    <row r="8" spans="1:20" ht="273" customHeight="1" x14ac:dyDescent="0.25">
      <c r="A8" s="246"/>
      <c r="B8" s="610">
        <v>1</v>
      </c>
      <c r="C8" s="612" t="s">
        <v>196</v>
      </c>
      <c r="D8" s="613" t="s">
        <v>197</v>
      </c>
      <c r="E8" s="614">
        <v>1</v>
      </c>
      <c r="F8" s="615" t="s">
        <v>198</v>
      </c>
      <c r="G8" s="306" t="s">
        <v>199</v>
      </c>
      <c r="H8" s="614">
        <f>+'OAP-SG'!H8</f>
        <v>0.35</v>
      </c>
      <c r="I8" s="614">
        <f>+'OAP-SG'!J8</f>
        <v>0</v>
      </c>
      <c r="J8" s="614">
        <f>+'OAP-SG'!K8</f>
        <v>0.68166666666666664</v>
      </c>
      <c r="K8" s="619"/>
      <c r="L8" s="619">
        <f>+'OAP-SG'!N8</f>
        <v>0.6</v>
      </c>
      <c r="M8" s="619">
        <f>+'OAP-SG'!O8</f>
        <v>2.28688524590164E-2</v>
      </c>
      <c r="N8" s="619">
        <f>+'OAP-SG'!P8</f>
        <v>0.70453551912568302</v>
      </c>
      <c r="O8" s="619">
        <f>+'OAP-SG'!Q8</f>
        <v>0.24658743169398903</v>
      </c>
      <c r="P8" s="288" t="s">
        <v>247</v>
      </c>
      <c r="Q8" s="289" t="s">
        <v>201</v>
      </c>
      <c r="R8" s="246"/>
      <c r="S8" s="246"/>
      <c r="T8" s="246"/>
    </row>
    <row r="9" spans="1:20" ht="256.5" x14ac:dyDescent="0.25">
      <c r="A9" s="246"/>
      <c r="B9" s="611"/>
      <c r="C9" s="577"/>
      <c r="D9" s="604"/>
      <c r="E9" s="577"/>
      <c r="F9" s="577"/>
      <c r="G9" s="303" t="s">
        <v>202</v>
      </c>
      <c r="H9" s="577"/>
      <c r="I9" s="620"/>
      <c r="J9" s="620"/>
      <c r="K9" s="569"/>
      <c r="L9" s="569"/>
      <c r="M9" s="569"/>
      <c r="N9" s="569"/>
      <c r="O9" s="569"/>
      <c r="P9" s="228" t="s">
        <v>248</v>
      </c>
      <c r="Q9" s="290" t="s">
        <v>204</v>
      </c>
      <c r="R9" s="246"/>
      <c r="S9" s="246"/>
      <c r="T9" s="246"/>
    </row>
    <row r="10" spans="1:20" ht="271.5" x14ac:dyDescent="0.25">
      <c r="A10" s="246"/>
      <c r="B10" s="611"/>
      <c r="C10" s="577"/>
      <c r="D10" s="604"/>
      <c r="E10" s="577"/>
      <c r="F10" s="577"/>
      <c r="G10" s="303" t="s">
        <v>205</v>
      </c>
      <c r="H10" s="577"/>
      <c r="I10" s="620"/>
      <c r="J10" s="620"/>
      <c r="K10" s="569"/>
      <c r="L10" s="569"/>
      <c r="M10" s="569"/>
      <c r="N10" s="569"/>
      <c r="O10" s="569"/>
      <c r="P10" s="286" t="s">
        <v>249</v>
      </c>
      <c r="Q10" s="290" t="s">
        <v>207</v>
      </c>
      <c r="R10" s="246"/>
      <c r="S10" s="246"/>
      <c r="T10" s="246"/>
    </row>
    <row r="11" spans="1:20" ht="166.15" customHeight="1" x14ac:dyDescent="0.25">
      <c r="A11" s="246"/>
      <c r="B11" s="611">
        <v>2</v>
      </c>
      <c r="C11" s="577" t="s">
        <v>208</v>
      </c>
      <c r="D11" s="604" t="s">
        <v>209</v>
      </c>
      <c r="E11" s="620">
        <v>1</v>
      </c>
      <c r="F11" s="621" t="s">
        <v>198</v>
      </c>
      <c r="G11" s="304" t="s">
        <v>245</v>
      </c>
      <c r="H11" s="620">
        <f>+'OAP-SG'!H11</f>
        <v>0.3</v>
      </c>
      <c r="I11" s="620">
        <f>+'OAP-SG'!J11</f>
        <v>0.2</v>
      </c>
      <c r="J11" s="620">
        <f>+'OAP-SG'!K11</f>
        <v>0.19999999999999998</v>
      </c>
      <c r="K11" s="629"/>
      <c r="L11" s="569">
        <f>+'OAP-SG'!N11</f>
        <v>0.8</v>
      </c>
      <c r="M11" s="569">
        <f>+'OAP-SG'!O11</f>
        <v>0.20710382513661205</v>
      </c>
      <c r="N11" s="569">
        <f>+'OAP-SG'!P11</f>
        <v>0.40710382513661203</v>
      </c>
      <c r="O11" s="569">
        <f>+'OAP-SG'!Q11</f>
        <v>0.1221311475409836</v>
      </c>
      <c r="P11" s="283" t="s">
        <v>211</v>
      </c>
      <c r="Q11" s="296" t="s">
        <v>212</v>
      </c>
      <c r="R11" s="246"/>
      <c r="S11" s="246"/>
      <c r="T11" s="246"/>
    </row>
    <row r="12" spans="1:20" ht="148.9" customHeight="1" x14ac:dyDescent="0.25">
      <c r="A12" s="246"/>
      <c r="B12" s="611"/>
      <c r="C12" s="577"/>
      <c r="D12" s="604"/>
      <c r="E12" s="577"/>
      <c r="F12" s="577"/>
      <c r="G12" s="304" t="s">
        <v>213</v>
      </c>
      <c r="H12" s="577"/>
      <c r="I12" s="620"/>
      <c r="J12" s="620"/>
      <c r="K12" s="629"/>
      <c r="L12" s="569"/>
      <c r="M12" s="569"/>
      <c r="N12" s="569"/>
      <c r="O12" s="569"/>
      <c r="P12" s="255"/>
      <c r="Q12" s="295"/>
      <c r="R12" s="246"/>
      <c r="S12" s="246"/>
      <c r="T12" s="246"/>
    </row>
    <row r="13" spans="1:20" ht="214.15" customHeight="1" x14ac:dyDescent="0.25">
      <c r="A13" s="246"/>
      <c r="B13" s="611"/>
      <c r="C13" s="577"/>
      <c r="D13" s="604"/>
      <c r="E13" s="577"/>
      <c r="F13" s="577"/>
      <c r="G13" s="305" t="s">
        <v>214</v>
      </c>
      <c r="H13" s="577"/>
      <c r="I13" s="620"/>
      <c r="J13" s="620"/>
      <c r="K13" s="629"/>
      <c r="L13" s="569"/>
      <c r="M13" s="569"/>
      <c r="N13" s="569"/>
      <c r="O13" s="569"/>
      <c r="P13" s="287" t="s">
        <v>332</v>
      </c>
      <c r="Q13" s="291" t="s">
        <v>216</v>
      </c>
      <c r="R13" s="246"/>
      <c r="S13" s="246"/>
      <c r="T13" s="246"/>
    </row>
    <row r="14" spans="1:20" ht="192.6" customHeight="1" x14ac:dyDescent="0.25">
      <c r="A14" s="246"/>
      <c r="B14" s="611">
        <v>3</v>
      </c>
      <c r="C14" s="632" t="s">
        <v>217</v>
      </c>
      <c r="D14" s="622" t="s">
        <v>218</v>
      </c>
      <c r="E14" s="605">
        <v>1</v>
      </c>
      <c r="F14" s="626" t="s">
        <v>333</v>
      </c>
      <c r="G14" s="299" t="s">
        <v>334</v>
      </c>
      <c r="H14" s="620">
        <f>+'OAP-SG'!H14</f>
        <v>0.35</v>
      </c>
      <c r="I14" s="620">
        <f>+'OAP-SG'!J14</f>
        <v>0</v>
      </c>
      <c r="J14" s="620">
        <f>+'OAP-SG'!K14</f>
        <v>0.18333333333333335</v>
      </c>
      <c r="K14" s="297" t="s">
        <v>341</v>
      </c>
      <c r="L14" s="569">
        <f>+'OAP-SG'!N14</f>
        <v>1</v>
      </c>
      <c r="M14" s="569">
        <f>+'OAP-SG'!O14</f>
        <v>0.36147540983606552</v>
      </c>
      <c r="N14" s="569">
        <f>+'OAP-SG'!P14</f>
        <v>0.54480874316939887</v>
      </c>
      <c r="O14" s="569">
        <f>+'OAP-SG'!Q14</f>
        <v>0.19068306010928959</v>
      </c>
      <c r="P14" s="300" t="s">
        <v>337</v>
      </c>
      <c r="Q14" s="292" t="s">
        <v>338</v>
      </c>
      <c r="R14" s="246"/>
      <c r="S14" s="246"/>
      <c r="T14" s="246"/>
    </row>
    <row r="15" spans="1:20" ht="159.6" customHeight="1" x14ac:dyDescent="0.25">
      <c r="A15" s="246"/>
      <c r="B15" s="611"/>
      <c r="C15" s="549"/>
      <c r="D15" s="623"/>
      <c r="E15" s="624"/>
      <c r="F15" s="627"/>
      <c r="G15" s="299" t="s">
        <v>335</v>
      </c>
      <c r="H15" s="577"/>
      <c r="I15" s="620"/>
      <c r="J15" s="620"/>
      <c r="K15" s="297" t="s">
        <v>342</v>
      </c>
      <c r="L15" s="569"/>
      <c r="M15" s="569"/>
      <c r="N15" s="569"/>
      <c r="O15" s="569"/>
      <c r="P15" s="301" t="s">
        <v>224</v>
      </c>
      <c r="Q15" s="293" t="s">
        <v>339</v>
      </c>
      <c r="R15" s="246"/>
      <c r="S15" s="246"/>
      <c r="T15" s="246"/>
    </row>
    <row r="16" spans="1:20" ht="108.6" customHeight="1" thickBot="1" x14ac:dyDescent="0.3">
      <c r="A16" s="246"/>
      <c r="B16" s="631"/>
      <c r="C16" s="549"/>
      <c r="D16" s="623"/>
      <c r="E16" s="625"/>
      <c r="F16" s="628"/>
      <c r="G16" s="299" t="s">
        <v>336</v>
      </c>
      <c r="H16" s="633"/>
      <c r="I16" s="634"/>
      <c r="J16" s="634"/>
      <c r="K16" s="298" t="s">
        <v>343</v>
      </c>
      <c r="L16" s="630"/>
      <c r="M16" s="630"/>
      <c r="N16" s="630"/>
      <c r="O16" s="630"/>
      <c r="P16" s="302" t="s">
        <v>227</v>
      </c>
      <c r="Q16" s="294" t="s">
        <v>340</v>
      </c>
      <c r="R16" s="246"/>
      <c r="S16" s="246"/>
      <c r="T16" s="246"/>
    </row>
    <row r="17" spans="1:20" ht="39.75" hidden="1" customHeight="1" x14ac:dyDescent="0.25">
      <c r="A17" s="246"/>
      <c r="B17" s="484">
        <v>4</v>
      </c>
      <c r="C17" s="500"/>
      <c r="D17" s="521"/>
      <c r="E17" s="500"/>
      <c r="F17" s="523"/>
      <c r="G17" s="256"/>
      <c r="H17" s="497"/>
      <c r="I17" s="582"/>
      <c r="J17" s="497"/>
      <c r="K17" s="494"/>
      <c r="L17" s="497"/>
      <c r="M17" s="525"/>
      <c r="N17" s="638">
        <f t="shared" ref="N17" si="0">IF(SUM(J17,M17)&gt;100%,"NO PERMITIDO",SUM(J17,M17))</f>
        <v>0</v>
      </c>
      <c r="O17" s="504">
        <f>H17*N17/100%</f>
        <v>0</v>
      </c>
      <c r="P17" s="501"/>
      <c r="Q17" s="501"/>
      <c r="R17" s="246"/>
      <c r="S17" s="246"/>
      <c r="T17" s="246"/>
    </row>
    <row r="18" spans="1:20" ht="39.75" hidden="1" customHeight="1" x14ac:dyDescent="0.25">
      <c r="A18" s="246"/>
      <c r="B18" s="484"/>
      <c r="C18" s="500"/>
      <c r="D18" s="521"/>
      <c r="E18" s="500"/>
      <c r="F18" s="500"/>
      <c r="G18" s="257"/>
      <c r="H18" s="497"/>
      <c r="I18" s="477"/>
      <c r="J18" s="497"/>
      <c r="K18" s="494"/>
      <c r="L18" s="497"/>
      <c r="M18" s="478"/>
      <c r="N18" s="519"/>
      <c r="O18" s="511"/>
      <c r="P18" s="477"/>
      <c r="Q18" s="477"/>
      <c r="R18" s="246"/>
      <c r="S18" s="246"/>
      <c r="T18" s="246"/>
    </row>
    <row r="19" spans="1:20" ht="39.75" hidden="1" customHeight="1" x14ac:dyDescent="0.25">
      <c r="A19" s="246"/>
      <c r="B19" s="484"/>
      <c r="C19" s="500"/>
      <c r="D19" s="521"/>
      <c r="E19" s="500"/>
      <c r="F19" s="500"/>
      <c r="G19" s="257"/>
      <c r="H19" s="497"/>
      <c r="I19" s="477"/>
      <c r="J19" s="497"/>
      <c r="K19" s="494"/>
      <c r="L19" s="497"/>
      <c r="M19" s="478"/>
      <c r="N19" s="519"/>
      <c r="O19" s="511"/>
      <c r="P19" s="477"/>
      <c r="Q19" s="477"/>
      <c r="R19" s="246"/>
      <c r="S19" s="246"/>
      <c r="T19" s="246"/>
    </row>
    <row r="20" spans="1:20" ht="39" hidden="1" customHeight="1" x14ac:dyDescent="0.25">
      <c r="A20" s="246"/>
      <c r="B20" s="484"/>
      <c r="C20" s="500"/>
      <c r="D20" s="521"/>
      <c r="E20" s="500"/>
      <c r="F20" s="500"/>
      <c r="G20" s="257"/>
      <c r="H20" s="497"/>
      <c r="I20" s="477"/>
      <c r="J20" s="497"/>
      <c r="K20" s="494"/>
      <c r="L20" s="497"/>
      <c r="M20" s="478"/>
      <c r="N20" s="519"/>
      <c r="O20" s="511"/>
      <c r="P20" s="477"/>
      <c r="Q20" s="477"/>
      <c r="R20" s="246"/>
      <c r="S20" s="246"/>
      <c r="T20" s="246"/>
    </row>
    <row r="21" spans="1:20" ht="39" hidden="1" customHeight="1" x14ac:dyDescent="0.25">
      <c r="A21" s="246"/>
      <c r="B21" s="485"/>
      <c r="C21" s="501"/>
      <c r="D21" s="522"/>
      <c r="E21" s="501"/>
      <c r="F21" s="501"/>
      <c r="G21" s="257"/>
      <c r="H21" s="498"/>
      <c r="I21" s="477"/>
      <c r="J21" s="498"/>
      <c r="K21" s="495"/>
      <c r="L21" s="498"/>
      <c r="M21" s="478"/>
      <c r="N21" s="519"/>
      <c r="O21" s="511"/>
      <c r="P21" s="477"/>
      <c r="Q21" s="477"/>
      <c r="R21" s="246"/>
      <c r="S21" s="246"/>
      <c r="T21" s="246"/>
    </row>
    <row r="22" spans="1:20" ht="39" hidden="1" customHeight="1" x14ac:dyDescent="0.25">
      <c r="A22" s="246"/>
      <c r="B22" s="483">
        <v>5</v>
      </c>
      <c r="C22" s="514"/>
      <c r="D22" s="516"/>
      <c r="E22" s="514"/>
      <c r="F22" s="493"/>
      <c r="G22" s="256"/>
      <c r="H22" s="496"/>
      <c r="I22" s="499"/>
      <c r="J22" s="496"/>
      <c r="K22" s="493"/>
      <c r="L22" s="496"/>
      <c r="M22" s="499"/>
      <c r="N22" s="502">
        <f t="shared" ref="N22" si="1">IF(SUM(J22,M22)&gt;100%,"NO PERMITIDO",SUM(J22,M22))</f>
        <v>0</v>
      </c>
      <c r="O22" s="503">
        <f>H22*N22/100%</f>
        <v>0</v>
      </c>
      <c r="P22" s="477"/>
      <c r="Q22" s="477"/>
      <c r="R22" s="246"/>
      <c r="S22" s="246"/>
      <c r="T22" s="246"/>
    </row>
    <row r="23" spans="1:20" ht="39" hidden="1" customHeight="1" x14ac:dyDescent="0.25">
      <c r="A23" s="246"/>
      <c r="B23" s="484"/>
      <c r="C23" s="500"/>
      <c r="D23" s="517"/>
      <c r="E23" s="500"/>
      <c r="F23" s="494"/>
      <c r="G23" s="257"/>
      <c r="H23" s="497"/>
      <c r="I23" s="500"/>
      <c r="J23" s="497"/>
      <c r="K23" s="494"/>
      <c r="L23" s="497"/>
      <c r="M23" s="500"/>
      <c r="N23" s="502"/>
      <c r="O23" s="503"/>
      <c r="P23" s="477"/>
      <c r="Q23" s="477"/>
      <c r="R23" s="246"/>
      <c r="S23" s="246"/>
      <c r="T23" s="246"/>
    </row>
    <row r="24" spans="1:20" ht="39" hidden="1" customHeight="1" x14ac:dyDescent="0.25">
      <c r="A24" s="246"/>
      <c r="B24" s="484"/>
      <c r="C24" s="500"/>
      <c r="D24" s="517"/>
      <c r="E24" s="500"/>
      <c r="F24" s="494"/>
      <c r="G24" s="257"/>
      <c r="H24" s="497"/>
      <c r="I24" s="500"/>
      <c r="J24" s="497"/>
      <c r="K24" s="494"/>
      <c r="L24" s="497"/>
      <c r="M24" s="500"/>
      <c r="N24" s="502"/>
      <c r="O24" s="503"/>
      <c r="P24" s="477"/>
      <c r="Q24" s="477"/>
      <c r="R24" s="246"/>
      <c r="S24" s="246"/>
      <c r="T24" s="246"/>
    </row>
    <row r="25" spans="1:20" ht="39" hidden="1" customHeight="1" x14ac:dyDescent="0.25">
      <c r="A25" s="246"/>
      <c r="B25" s="484"/>
      <c r="C25" s="500"/>
      <c r="D25" s="517"/>
      <c r="E25" s="500"/>
      <c r="F25" s="494"/>
      <c r="G25" s="257"/>
      <c r="H25" s="497"/>
      <c r="I25" s="500"/>
      <c r="J25" s="497"/>
      <c r="K25" s="494"/>
      <c r="L25" s="497"/>
      <c r="M25" s="500"/>
      <c r="N25" s="502"/>
      <c r="O25" s="503"/>
      <c r="P25" s="477"/>
      <c r="Q25" s="477"/>
      <c r="R25" s="246"/>
      <c r="S25" s="246"/>
      <c r="T25" s="246"/>
    </row>
    <row r="26" spans="1:20" ht="58.9" hidden="1" customHeight="1" thickBot="1" x14ac:dyDescent="0.3">
      <c r="A26" s="246"/>
      <c r="B26" s="513"/>
      <c r="C26" s="515"/>
      <c r="D26" s="518"/>
      <c r="E26" s="501"/>
      <c r="F26" s="495"/>
      <c r="G26" s="257"/>
      <c r="H26" s="498"/>
      <c r="I26" s="501"/>
      <c r="J26" s="498"/>
      <c r="K26" s="495"/>
      <c r="L26" s="498"/>
      <c r="M26" s="501"/>
      <c r="N26" s="502"/>
      <c r="O26" s="504"/>
      <c r="P26" s="514"/>
      <c r="Q26" s="514"/>
      <c r="R26" s="246"/>
      <c r="S26" s="246"/>
      <c r="T26" s="246"/>
    </row>
    <row r="27" spans="1:20" ht="27" customHeight="1" thickBot="1" x14ac:dyDescent="0.3">
      <c r="A27" s="246"/>
      <c r="B27" s="635" t="s">
        <v>48</v>
      </c>
      <c r="C27" s="636"/>
      <c r="D27" s="636"/>
      <c r="E27" s="636"/>
      <c r="F27" s="636"/>
      <c r="G27" s="637"/>
      <c r="H27" s="258">
        <f>IF(SUM(H8:H26)&gt;100%,"supera el 100%",SUM(H8:H26))</f>
        <v>0.99999999999999989</v>
      </c>
      <c r="I27" s="259"/>
      <c r="J27" s="258">
        <f>+'OAP-SG'!K27</f>
        <v>0.35499999999999998</v>
      </c>
      <c r="K27" s="260"/>
      <c r="L27" s="260"/>
      <c r="M27" s="258">
        <f>+'OAP-SG'!O27</f>
        <v>0.19714936247723133</v>
      </c>
      <c r="N27" s="260"/>
      <c r="O27" s="258">
        <f>+'OAP-SG'!Q27</f>
        <v>0.55940163934426224</v>
      </c>
      <c r="P27" s="284"/>
      <c r="Q27" s="285"/>
      <c r="R27" s="246"/>
      <c r="S27" s="246"/>
      <c r="T27" s="246"/>
    </row>
    <row r="28" spans="1:20" ht="27" customHeight="1" x14ac:dyDescent="0.25">
      <c r="A28" s="246"/>
      <c r="B28" s="480" t="s">
        <v>229</v>
      </c>
      <c r="C28" s="481"/>
      <c r="D28" s="481"/>
      <c r="E28" s="481"/>
      <c r="F28" s="481"/>
      <c r="G28" s="481"/>
      <c r="H28" s="481"/>
      <c r="I28" s="481"/>
      <c r="J28" s="481"/>
      <c r="K28" s="481"/>
      <c r="L28" s="481"/>
      <c r="M28" s="481"/>
      <c r="N28" s="482"/>
      <c r="O28" s="261"/>
      <c r="P28" s="261"/>
      <c r="Q28" s="262"/>
      <c r="R28" s="246"/>
      <c r="S28" s="246"/>
      <c r="T28" s="246"/>
    </row>
    <row r="29" spans="1:20" ht="27" customHeight="1" thickBot="1" x14ac:dyDescent="0.3">
      <c r="A29" s="246"/>
      <c r="B29" s="263"/>
      <c r="C29" s="149"/>
      <c r="D29" s="149"/>
      <c r="E29" s="149"/>
      <c r="F29" s="149"/>
      <c r="G29" s="149"/>
      <c r="H29" s="149"/>
      <c r="I29" s="149"/>
      <c r="J29" s="149"/>
      <c r="K29" s="149"/>
      <c r="L29" s="149"/>
      <c r="M29" s="149"/>
      <c r="N29" s="149"/>
      <c r="O29" s="261"/>
      <c r="P29" s="261"/>
      <c r="Q29" s="262"/>
      <c r="R29" s="246"/>
      <c r="S29" s="246"/>
      <c r="T29" s="246"/>
    </row>
    <row r="30" spans="1:20" ht="158.25" customHeight="1" x14ac:dyDescent="0.25">
      <c r="A30" s="246"/>
      <c r="B30" s="483"/>
      <c r="C30" s="603" t="s">
        <v>230</v>
      </c>
      <c r="D30" s="604" t="s">
        <v>231</v>
      </c>
      <c r="E30" s="605">
        <v>1</v>
      </c>
      <c r="F30" s="606" t="s">
        <v>198</v>
      </c>
      <c r="G30" s="303" t="s">
        <v>232</v>
      </c>
      <c r="H30" s="552">
        <f>+'OAP-SG'!H30</f>
        <v>0.05</v>
      </c>
      <c r="I30" s="552">
        <f>+'OAP-SG'!J30</f>
        <v>0.2</v>
      </c>
      <c r="J30" s="552">
        <f>+'OAP-SG'!K30</f>
        <v>1.7500000000000002E-2</v>
      </c>
      <c r="K30" s="264"/>
      <c r="L30" s="564">
        <f>+'OAP-SG'!N30</f>
        <v>0.8</v>
      </c>
      <c r="M30" s="564">
        <f>+'OAP-SG'!O30</f>
        <v>1.2172131147540984E-2</v>
      </c>
      <c r="N30" s="564">
        <f>+'OAP-SG'!P30</f>
        <v>2.9672131147540984E-2</v>
      </c>
      <c r="O30" s="564">
        <f>+'OAP-SG'!Q30</f>
        <v>2.9672131147540984E-2</v>
      </c>
      <c r="P30" s="471" t="s">
        <v>233</v>
      </c>
      <c r="Q30" s="607" t="s">
        <v>331</v>
      </c>
      <c r="R30" s="246"/>
      <c r="S30" s="246"/>
      <c r="T30" s="246"/>
    </row>
    <row r="31" spans="1:20" ht="147.75" customHeight="1" x14ac:dyDescent="0.25">
      <c r="A31" s="246"/>
      <c r="B31" s="484"/>
      <c r="C31" s="603"/>
      <c r="D31" s="604"/>
      <c r="E31" s="605"/>
      <c r="F31" s="606"/>
      <c r="G31" s="303" t="s">
        <v>246</v>
      </c>
      <c r="H31" s="549"/>
      <c r="I31" s="654"/>
      <c r="J31" s="654"/>
      <c r="K31" s="264"/>
      <c r="L31" s="565"/>
      <c r="M31" s="565"/>
      <c r="N31" s="565"/>
      <c r="O31" s="565"/>
      <c r="P31" s="471"/>
      <c r="Q31" s="607"/>
      <c r="R31" s="246"/>
      <c r="S31" s="246"/>
      <c r="T31" s="246"/>
    </row>
    <row r="32" spans="1:20" ht="207.6" customHeight="1" thickBot="1" x14ac:dyDescent="0.3">
      <c r="A32" s="246"/>
      <c r="B32" s="485"/>
      <c r="C32" s="603"/>
      <c r="D32" s="604"/>
      <c r="E32" s="605"/>
      <c r="F32" s="606"/>
      <c r="G32" s="303" t="s">
        <v>236</v>
      </c>
      <c r="H32" s="553"/>
      <c r="I32" s="576"/>
      <c r="J32" s="576"/>
      <c r="K32" s="264"/>
      <c r="L32" s="565"/>
      <c r="M32" s="565"/>
      <c r="N32" s="565"/>
      <c r="O32" s="565"/>
      <c r="P32" s="471"/>
      <c r="Q32" s="607"/>
      <c r="R32" s="246"/>
      <c r="S32" s="246"/>
      <c r="T32" s="246"/>
    </row>
    <row r="33" spans="1:20" ht="27" customHeight="1" thickBot="1" x14ac:dyDescent="0.3">
      <c r="A33" s="246"/>
      <c r="B33" s="635" t="s">
        <v>48</v>
      </c>
      <c r="C33" s="636"/>
      <c r="D33" s="636"/>
      <c r="E33" s="636"/>
      <c r="F33" s="636"/>
      <c r="G33" s="637"/>
      <c r="H33" s="258">
        <f>+'OAP-SG'!H33</f>
        <v>1.0499999999999998</v>
      </c>
      <c r="I33" s="259"/>
      <c r="J33" s="258">
        <f>+'OAP-SG'!K33</f>
        <v>0.3725</v>
      </c>
      <c r="K33" s="260"/>
      <c r="L33" s="260"/>
      <c r="M33" s="258">
        <f>+'OAP-SG'!O33</f>
        <v>0.20932149362477231</v>
      </c>
      <c r="N33" s="260"/>
      <c r="O33" s="258">
        <f>+'OAP-SG'!Q33</f>
        <v>0.58907377049180321</v>
      </c>
      <c r="P33" s="265"/>
      <c r="Q33" s="266"/>
      <c r="R33" s="246"/>
      <c r="S33" s="246"/>
      <c r="T33" s="246"/>
    </row>
    <row r="34" spans="1:20" ht="27" customHeight="1" x14ac:dyDescent="0.25">
      <c r="A34" s="246"/>
      <c r="B34" s="150"/>
      <c r="C34" s="151"/>
      <c r="D34" s="151"/>
      <c r="E34" s="151"/>
      <c r="F34" s="149"/>
      <c r="G34" s="149"/>
      <c r="H34" s="149"/>
      <c r="I34" s="149"/>
      <c r="J34" s="149"/>
      <c r="K34" s="149"/>
      <c r="L34" s="149"/>
      <c r="M34" s="149"/>
      <c r="N34" s="149"/>
      <c r="O34" s="149"/>
      <c r="P34" s="261"/>
      <c r="Q34" s="262"/>
      <c r="R34" s="246"/>
      <c r="S34" s="246"/>
      <c r="T34" s="246"/>
    </row>
    <row r="35" spans="1:20" ht="147" customHeight="1" thickBot="1" x14ac:dyDescent="0.3">
      <c r="A35" s="246"/>
      <c r="B35" s="150"/>
      <c r="C35" s="267"/>
      <c r="D35" s="268"/>
      <c r="E35" s="268"/>
      <c r="F35" s="267"/>
      <c r="G35" s="267"/>
      <c r="H35" s="268"/>
      <c r="I35" s="268"/>
      <c r="J35" s="268"/>
      <c r="K35" s="268"/>
      <c r="L35" s="268"/>
      <c r="M35" s="268"/>
      <c r="N35" s="268"/>
      <c r="O35" s="269"/>
      <c r="P35" s="268"/>
      <c r="Q35" s="270"/>
      <c r="R35" s="246"/>
      <c r="S35" s="246"/>
      <c r="T35" s="246"/>
    </row>
    <row r="36" spans="1:20" ht="48.75" customHeight="1" x14ac:dyDescent="0.25">
      <c r="A36" s="246"/>
      <c r="B36" s="150"/>
      <c r="C36" s="271" t="s">
        <v>237</v>
      </c>
      <c r="D36" s="639" t="str">
        <f>+'OAP-SG'!D37</f>
        <v>01/07/22 - 20/09/22</v>
      </c>
      <c r="E36" s="640"/>
      <c r="F36" s="268"/>
      <c r="G36" s="641" t="s">
        <v>239</v>
      </c>
      <c r="H36" s="642"/>
      <c r="I36" s="643"/>
      <c r="J36" s="272"/>
      <c r="K36" s="644" t="s">
        <v>240</v>
      </c>
      <c r="L36" s="645"/>
      <c r="M36" s="645"/>
      <c r="N36" s="646"/>
      <c r="O36" s="273"/>
      <c r="P36" s="265"/>
      <c r="Q36" s="266"/>
      <c r="R36" s="246"/>
      <c r="S36" s="246"/>
      <c r="T36" s="246"/>
    </row>
    <row r="37" spans="1:20" ht="48" customHeight="1" thickBot="1" x14ac:dyDescent="0.3">
      <c r="A37" s="246"/>
      <c r="B37" s="150"/>
      <c r="C37" s="271" t="s">
        <v>241</v>
      </c>
      <c r="D37" s="647" t="s">
        <v>198</v>
      </c>
      <c r="E37" s="647"/>
      <c r="F37" s="268"/>
      <c r="G37" s="648" t="s">
        <v>242</v>
      </c>
      <c r="H37" s="649"/>
      <c r="I37" s="650"/>
      <c r="J37" s="272"/>
      <c r="K37" s="651" t="s">
        <v>243</v>
      </c>
      <c r="L37" s="652"/>
      <c r="M37" s="652"/>
      <c r="N37" s="653"/>
      <c r="O37" s="274"/>
      <c r="P37" s="267"/>
      <c r="Q37" s="275"/>
      <c r="R37" s="246"/>
      <c r="S37" s="246"/>
      <c r="T37" s="246"/>
    </row>
    <row r="38" spans="1:20" ht="27" thickBot="1" x14ac:dyDescent="0.3">
      <c r="A38" s="246"/>
      <c r="B38" s="276"/>
      <c r="C38" s="277"/>
      <c r="D38" s="278"/>
      <c r="E38" s="278"/>
      <c r="F38" s="278"/>
      <c r="G38" s="278"/>
      <c r="H38" s="278"/>
      <c r="I38" s="278"/>
      <c r="J38" s="278"/>
      <c r="K38" s="278"/>
      <c r="L38" s="278"/>
      <c r="M38" s="278"/>
      <c r="N38" s="278"/>
      <c r="O38" s="279"/>
      <c r="P38" s="278"/>
      <c r="Q38" s="280"/>
      <c r="R38" s="246"/>
      <c r="S38" s="246"/>
      <c r="T38" s="246"/>
    </row>
    <row r="39" spans="1:20" ht="26.25" x14ac:dyDescent="0.25">
      <c r="A39" s="246"/>
      <c r="B39" s="246"/>
      <c r="C39" s="246"/>
      <c r="D39" s="246"/>
      <c r="E39" s="246"/>
      <c r="F39" s="246"/>
      <c r="G39" s="246"/>
      <c r="H39" s="246"/>
      <c r="I39" s="246"/>
      <c r="J39" s="246"/>
      <c r="K39" s="246"/>
      <c r="L39" s="246"/>
      <c r="M39" s="246"/>
      <c r="N39" s="246"/>
      <c r="O39" s="246"/>
      <c r="P39" s="246"/>
      <c r="Q39" s="246"/>
      <c r="R39" s="246"/>
      <c r="S39" s="246"/>
      <c r="T39" s="246"/>
    </row>
    <row r="40" spans="1:20" ht="26.25" x14ac:dyDescent="0.25">
      <c r="A40" s="246"/>
      <c r="B40" s="246"/>
      <c r="C40" s="246"/>
      <c r="D40" s="246"/>
      <c r="E40" s="246"/>
      <c r="F40" s="246"/>
      <c r="G40" s="246"/>
      <c r="H40" s="246"/>
      <c r="I40" s="246"/>
      <c r="J40" s="246"/>
      <c r="K40" s="246"/>
      <c r="L40" s="246"/>
      <c r="M40" s="246"/>
      <c r="N40" s="246"/>
      <c r="O40" s="246"/>
      <c r="P40" s="246"/>
      <c r="Q40" s="246"/>
      <c r="R40" s="246"/>
      <c r="S40" s="246"/>
      <c r="T40" s="246"/>
    </row>
  </sheetData>
  <mergeCells count="108">
    <mergeCell ref="D37:E37"/>
    <mergeCell ref="G37:I37"/>
    <mergeCell ref="K37:N37"/>
    <mergeCell ref="N22:N26"/>
    <mergeCell ref="O22:O26"/>
    <mergeCell ref="P22:P26"/>
    <mergeCell ref="I30:I32"/>
    <mergeCell ref="L30:L32"/>
    <mergeCell ref="B33:G33"/>
    <mergeCell ref="J30:J32"/>
    <mergeCell ref="M30:M32"/>
    <mergeCell ref="N30:N32"/>
    <mergeCell ref="O30:O32"/>
    <mergeCell ref="B28:N28"/>
    <mergeCell ref="H22:H26"/>
    <mergeCell ref="I22:I26"/>
    <mergeCell ref="J22:J26"/>
    <mergeCell ref="K22:K26"/>
    <mergeCell ref="L22:L26"/>
    <mergeCell ref="M22:M26"/>
    <mergeCell ref="B22:B26"/>
    <mergeCell ref="B27:G27"/>
    <mergeCell ref="N17:N21"/>
    <mergeCell ref="O17:O21"/>
    <mergeCell ref="P17:P21"/>
    <mergeCell ref="Q17:Q21"/>
    <mergeCell ref="L17:L21"/>
    <mergeCell ref="M17:M21"/>
    <mergeCell ref="D36:E36"/>
    <mergeCell ref="G36:I36"/>
    <mergeCell ref="K36:N36"/>
    <mergeCell ref="B14:B16"/>
    <mergeCell ref="C14:C16"/>
    <mergeCell ref="Q22:Q26"/>
    <mergeCell ref="H17:H21"/>
    <mergeCell ref="I17:I21"/>
    <mergeCell ref="J17:J21"/>
    <mergeCell ref="K17:K21"/>
    <mergeCell ref="B17:B21"/>
    <mergeCell ref="C17:C21"/>
    <mergeCell ref="D17:D21"/>
    <mergeCell ref="E17:E21"/>
    <mergeCell ref="F17:F21"/>
    <mergeCell ref="H14:H16"/>
    <mergeCell ref="I14:I16"/>
    <mergeCell ref="J14:J16"/>
    <mergeCell ref="L14:L16"/>
    <mergeCell ref="C22:C26"/>
    <mergeCell ref="D22:D26"/>
    <mergeCell ref="E22:E26"/>
    <mergeCell ref="F22:F26"/>
    <mergeCell ref="N11:N13"/>
    <mergeCell ref="O11:O13"/>
    <mergeCell ref="L11:L13"/>
    <mergeCell ref="M11:M13"/>
    <mergeCell ref="D14:D16"/>
    <mergeCell ref="E14:E16"/>
    <mergeCell ref="F14:F16"/>
    <mergeCell ref="H11:H13"/>
    <mergeCell ref="I11:I13"/>
    <mergeCell ref="J11:J13"/>
    <mergeCell ref="K11:K13"/>
    <mergeCell ref="N14:N16"/>
    <mergeCell ref="O14:O16"/>
    <mergeCell ref="M14:M16"/>
    <mergeCell ref="B11:B13"/>
    <mergeCell ref="C11:C13"/>
    <mergeCell ref="D11:D13"/>
    <mergeCell ref="E11:E13"/>
    <mergeCell ref="F11:F13"/>
    <mergeCell ref="H8:H10"/>
    <mergeCell ref="I8:I10"/>
    <mergeCell ref="J8:J10"/>
    <mergeCell ref="K8:K10"/>
    <mergeCell ref="B6:B7"/>
    <mergeCell ref="C6:C7"/>
    <mergeCell ref="D6:D7"/>
    <mergeCell ref="E6:E7"/>
    <mergeCell ref="F6:F7"/>
    <mergeCell ref="G6:G7"/>
    <mergeCell ref="M8:M10"/>
    <mergeCell ref="N8:N10"/>
    <mergeCell ref="O8:O10"/>
    <mergeCell ref="L8:L10"/>
    <mergeCell ref="F1:F2"/>
    <mergeCell ref="H1:H2"/>
    <mergeCell ref="B4:Q4"/>
    <mergeCell ref="B5:H5"/>
    <mergeCell ref="J5:M5"/>
    <mergeCell ref="N5:Q5"/>
    <mergeCell ref="C30:C32"/>
    <mergeCell ref="D30:D32"/>
    <mergeCell ref="E30:E32"/>
    <mergeCell ref="F30:F32"/>
    <mergeCell ref="H30:H32"/>
    <mergeCell ref="B30:B32"/>
    <mergeCell ref="P30:P32"/>
    <mergeCell ref="Q30:Q32"/>
    <mergeCell ref="H6:H7"/>
    <mergeCell ref="I6:M6"/>
    <mergeCell ref="N6:N7"/>
    <mergeCell ref="O6:O7"/>
    <mergeCell ref="P6:Q6"/>
    <mergeCell ref="B8:B10"/>
    <mergeCell ref="C8:C10"/>
    <mergeCell ref="D8:D10"/>
    <mergeCell ref="E8:E10"/>
    <mergeCell ref="F8:F10"/>
  </mergeCells>
  <conditionalFormatting sqref="N17 N22">
    <cfRule type="cellIs" dxfId="0" priority="1" operator="greaterThan">
      <formula>100</formula>
    </cfRule>
  </conditionalFormatting>
  <dataValidations disablePrompts="1" count="1">
    <dataValidation allowBlank="1" showInputMessage="1" showErrorMessage="1" errorTitle="error" error="solo datos númericos" sqref="H8:H26 H30:H32" xr:uid="{00000000-0002-0000-0B00-000000000000}"/>
  </dataValidations>
  <hyperlinks>
    <hyperlink ref="Q15" r:id="rId1" xr:uid="{00000000-0004-0000-0B00-000000000000}"/>
    <hyperlink ref="Q16" r:id="rId2" xr:uid="{00000000-0004-0000-0B00-000001000000}"/>
  </hyperlinks>
  <printOptions horizontalCentered="1" verticalCentered="1"/>
  <pageMargins left="0.31496062992125984" right="0.11811023622047245" top="0.15748031496062992" bottom="0.15748031496062992" header="0.31496062992125984" footer="0.31496062992125984"/>
  <pageSetup paperSize="161" scale="26" orientation="landscape" r:id="rId3"/>
  <rowBreaks count="2" manualBreakCount="2">
    <brk id="27" max="16" man="1"/>
    <brk id="38" max="17" man="1"/>
  </rowBreaks>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sheetPr>
  <dimension ref="A1:M248"/>
  <sheetViews>
    <sheetView tabSelected="1" view="pageBreakPreview" topLeftCell="A42" zoomScale="80" zoomScaleNormal="121" zoomScaleSheetLayoutView="80" zoomScalePageLayoutView="121" workbookViewId="0">
      <selection activeCell="B2" sqref="B2:J2"/>
    </sheetView>
  </sheetViews>
  <sheetFormatPr baseColWidth="10" defaultColWidth="10.85546875" defaultRowHeight="15" x14ac:dyDescent="0.25"/>
  <cols>
    <col min="1" max="1" width="2.42578125" style="59" customWidth="1"/>
    <col min="2" max="2" width="4" style="1" customWidth="1"/>
    <col min="3" max="3" width="24.7109375" style="1" customWidth="1"/>
    <col min="4" max="4" width="35.42578125" style="52" customWidth="1"/>
    <col min="5" max="5" width="12" style="1" customWidth="1"/>
    <col min="6" max="6" width="9.85546875" style="1" customWidth="1"/>
    <col min="7" max="7" width="12.7109375" style="1" customWidth="1"/>
    <col min="8" max="8" width="14.140625" style="1" customWidth="1"/>
    <col min="9" max="9" width="24.42578125" style="1" customWidth="1"/>
    <col min="10" max="10" width="32.140625" style="1" customWidth="1"/>
    <col min="11" max="11" width="1.7109375" style="59" customWidth="1"/>
    <col min="12" max="12" width="16.42578125" style="59" customWidth="1"/>
    <col min="13" max="16384" width="10.85546875" style="1"/>
  </cols>
  <sheetData>
    <row r="1" spans="1:12" ht="72" customHeight="1" thickBot="1" x14ac:dyDescent="0.3">
      <c r="B1" s="59"/>
      <c r="C1" s="59"/>
      <c r="D1" s="59"/>
      <c r="E1" s="59"/>
      <c r="F1" s="59"/>
      <c r="G1" s="59"/>
      <c r="H1" s="59"/>
      <c r="I1" s="59"/>
      <c r="J1" s="59"/>
      <c r="L1"/>
    </row>
    <row r="2" spans="1:12" ht="35.1" customHeight="1" thickBot="1" x14ac:dyDescent="0.3">
      <c r="A2" s="76"/>
      <c r="B2" s="690" t="s">
        <v>250</v>
      </c>
      <c r="C2" s="691"/>
      <c r="D2" s="691"/>
      <c r="E2" s="691"/>
      <c r="F2" s="691"/>
      <c r="G2" s="691"/>
      <c r="H2" s="691"/>
      <c r="I2" s="691"/>
      <c r="J2" s="692"/>
      <c r="K2" s="76"/>
      <c r="L2"/>
    </row>
    <row r="3" spans="1:12" ht="5.0999999999999996" customHeight="1" thickBot="1" x14ac:dyDescent="0.3">
      <c r="A3" s="76"/>
      <c r="B3" s="77"/>
      <c r="C3" s="77"/>
      <c r="D3" s="78"/>
      <c r="E3" s="77"/>
      <c r="F3" s="77"/>
      <c r="G3" s="77"/>
      <c r="H3" s="77"/>
      <c r="I3" s="77"/>
      <c r="J3" s="77"/>
      <c r="K3" s="76"/>
      <c r="L3"/>
    </row>
    <row r="4" spans="1:12" ht="21.95" customHeight="1" thickBot="1" x14ac:dyDescent="0.3">
      <c r="A4" s="76"/>
      <c r="B4" s="693" t="s">
        <v>251</v>
      </c>
      <c r="C4" s="694"/>
      <c r="D4" s="694"/>
      <c r="E4" s="694"/>
      <c r="F4" s="694"/>
      <c r="G4" s="694"/>
      <c r="H4" s="694"/>
      <c r="I4" s="694"/>
      <c r="J4" s="695"/>
      <c r="K4" s="76"/>
      <c r="L4"/>
    </row>
    <row r="5" spans="1:12" s="53" customFormat="1" ht="16.5" x14ac:dyDescent="0.3">
      <c r="A5" s="76"/>
      <c r="B5" s="79"/>
      <c r="C5" s="696" t="s">
        <v>252</v>
      </c>
      <c r="D5" s="696"/>
      <c r="E5" s="696"/>
      <c r="F5" s="696"/>
      <c r="G5" s="696"/>
      <c r="H5" s="696"/>
      <c r="I5" s="696"/>
      <c r="J5" s="80">
        <v>5</v>
      </c>
      <c r="K5" s="76"/>
      <c r="L5"/>
    </row>
    <row r="6" spans="1:12" s="53" customFormat="1" ht="16.5" x14ac:dyDescent="0.3">
      <c r="A6" s="76"/>
      <c r="B6" s="81"/>
      <c r="C6" s="689" t="s">
        <v>253</v>
      </c>
      <c r="D6" s="689"/>
      <c r="E6" s="689"/>
      <c r="F6" s="689"/>
      <c r="G6" s="689"/>
      <c r="H6" s="689"/>
      <c r="I6" s="689"/>
      <c r="J6" s="82">
        <v>4</v>
      </c>
      <c r="K6" s="76"/>
      <c r="L6"/>
    </row>
    <row r="7" spans="1:12" s="53" customFormat="1" ht="16.5" x14ac:dyDescent="0.3">
      <c r="A7" s="76"/>
      <c r="B7" s="81"/>
      <c r="C7" s="689" t="s">
        <v>87</v>
      </c>
      <c r="D7" s="689"/>
      <c r="E7" s="689"/>
      <c r="F7" s="689"/>
      <c r="G7" s="689"/>
      <c r="H7" s="689"/>
      <c r="I7" s="689"/>
      <c r="J7" s="82">
        <v>3</v>
      </c>
      <c r="K7" s="76"/>
      <c r="L7"/>
    </row>
    <row r="8" spans="1:12" s="53" customFormat="1" ht="16.5" x14ac:dyDescent="0.3">
      <c r="A8" s="76"/>
      <c r="B8" s="81"/>
      <c r="C8" s="689" t="s">
        <v>88</v>
      </c>
      <c r="D8" s="689"/>
      <c r="E8" s="689"/>
      <c r="F8" s="689"/>
      <c r="G8" s="689"/>
      <c r="H8" s="689"/>
      <c r="I8" s="689"/>
      <c r="J8" s="82">
        <v>2</v>
      </c>
      <c r="K8" s="76"/>
      <c r="L8"/>
    </row>
    <row r="9" spans="1:12" s="53" customFormat="1" ht="17.25" thickBot="1" x14ac:dyDescent="0.35">
      <c r="A9" s="76"/>
      <c r="B9" s="83"/>
      <c r="C9" s="676" t="s">
        <v>254</v>
      </c>
      <c r="D9" s="677"/>
      <c r="E9" s="677"/>
      <c r="F9" s="677"/>
      <c r="G9" s="677"/>
      <c r="H9" s="677"/>
      <c r="I9" s="677"/>
      <c r="J9" s="84">
        <v>1</v>
      </c>
      <c r="K9" s="76"/>
      <c r="L9"/>
    </row>
    <row r="10" spans="1:12" s="53" customFormat="1" ht="22.5" customHeight="1" thickBot="1" x14ac:dyDescent="0.35">
      <c r="A10" s="76"/>
      <c r="B10" s="76"/>
      <c r="C10" s="85"/>
      <c r="D10" s="85"/>
      <c r="E10" s="85"/>
      <c r="F10" s="85"/>
      <c r="G10" s="85"/>
      <c r="H10" s="85"/>
      <c r="I10" s="85"/>
      <c r="J10" s="86"/>
      <c r="K10" s="76"/>
      <c r="L10"/>
    </row>
    <row r="11" spans="1:12" ht="33" customHeight="1" x14ac:dyDescent="0.25">
      <c r="A11" s="76"/>
      <c r="B11" s="678" t="s">
        <v>255</v>
      </c>
      <c r="C11" s="679"/>
      <c r="D11" s="679" t="s">
        <v>256</v>
      </c>
      <c r="E11" s="679" t="s">
        <v>257</v>
      </c>
      <c r="F11" s="679"/>
      <c r="G11" s="679"/>
      <c r="H11" s="684" t="s">
        <v>258</v>
      </c>
      <c r="I11" s="687" t="s">
        <v>259</v>
      </c>
      <c r="J11" s="673" t="s">
        <v>260</v>
      </c>
      <c r="K11" s="60"/>
      <c r="L11"/>
    </row>
    <row r="12" spans="1:12" ht="27.75" customHeight="1" x14ac:dyDescent="0.25">
      <c r="A12" s="76"/>
      <c r="B12" s="680"/>
      <c r="C12" s="681"/>
      <c r="D12" s="681"/>
      <c r="E12" s="98" t="s">
        <v>261</v>
      </c>
      <c r="F12" s="98" t="s">
        <v>262</v>
      </c>
      <c r="G12" s="98" t="s">
        <v>263</v>
      </c>
      <c r="H12" s="685"/>
      <c r="I12" s="688"/>
      <c r="J12" s="674"/>
      <c r="K12" s="60"/>
      <c r="L12"/>
    </row>
    <row r="13" spans="1:12" ht="15.75" customHeight="1" x14ac:dyDescent="0.25">
      <c r="A13" s="76"/>
      <c r="B13" s="682"/>
      <c r="C13" s="683"/>
      <c r="D13" s="683"/>
      <c r="E13" s="54">
        <v>0.6</v>
      </c>
      <c r="F13" s="54">
        <v>0.2</v>
      </c>
      <c r="G13" s="54">
        <v>0.2</v>
      </c>
      <c r="H13" s="686"/>
      <c r="I13" s="688"/>
      <c r="J13" s="675"/>
      <c r="K13" s="60"/>
      <c r="L13"/>
    </row>
    <row r="14" spans="1:12" ht="22.5" x14ac:dyDescent="0.25">
      <c r="A14" s="76"/>
      <c r="B14" s="661">
        <v>1</v>
      </c>
      <c r="C14" s="661" t="s">
        <v>264</v>
      </c>
      <c r="D14" s="103" t="s">
        <v>265</v>
      </c>
      <c r="E14" s="88"/>
      <c r="F14" s="88"/>
      <c r="G14" s="88"/>
      <c r="H14" s="667"/>
      <c r="I14" s="667">
        <f>SUM(E21:G21)</f>
        <v>0</v>
      </c>
      <c r="J14" s="668"/>
      <c r="K14" s="60"/>
      <c r="L14"/>
    </row>
    <row r="15" spans="1:12" ht="67.5" x14ac:dyDescent="0.25">
      <c r="A15" s="76"/>
      <c r="B15" s="661"/>
      <c r="C15" s="661"/>
      <c r="D15" s="103" t="s">
        <v>266</v>
      </c>
      <c r="E15" s="88"/>
      <c r="F15" s="88"/>
      <c r="G15" s="88"/>
      <c r="H15" s="667"/>
      <c r="I15" s="667"/>
      <c r="J15" s="668"/>
      <c r="K15" s="60"/>
      <c r="L15"/>
    </row>
    <row r="16" spans="1:12" ht="33.75" x14ac:dyDescent="0.25">
      <c r="A16" s="76"/>
      <c r="B16" s="661"/>
      <c r="C16" s="661"/>
      <c r="D16" s="103" t="s">
        <v>267</v>
      </c>
      <c r="E16" s="88"/>
      <c r="F16" s="88"/>
      <c r="G16" s="88"/>
      <c r="H16" s="667"/>
      <c r="I16" s="667"/>
      <c r="J16" s="668"/>
      <c r="K16" s="60"/>
      <c r="L16"/>
    </row>
    <row r="17" spans="1:12" ht="33.75" x14ac:dyDescent="0.25">
      <c r="A17" s="76"/>
      <c r="B17" s="661"/>
      <c r="C17" s="661"/>
      <c r="D17" s="103" t="s">
        <v>268</v>
      </c>
      <c r="E17" s="88"/>
      <c r="F17" s="88"/>
      <c r="G17" s="88"/>
      <c r="H17" s="667"/>
      <c r="I17" s="667"/>
      <c r="J17" s="668"/>
      <c r="K17" s="60"/>
      <c r="L17"/>
    </row>
    <row r="18" spans="1:12" ht="45" x14ac:dyDescent="0.25">
      <c r="A18" s="76"/>
      <c r="B18" s="661"/>
      <c r="C18" s="661"/>
      <c r="D18" s="103" t="s">
        <v>269</v>
      </c>
      <c r="E18" s="88"/>
      <c r="F18" s="88"/>
      <c r="G18" s="88"/>
      <c r="H18" s="667"/>
      <c r="I18" s="667"/>
      <c r="J18" s="668"/>
      <c r="K18" s="60"/>
      <c r="L18"/>
    </row>
    <row r="19" spans="1:12" ht="45" x14ac:dyDescent="0.25">
      <c r="A19" s="76"/>
      <c r="B19" s="661"/>
      <c r="C19" s="661"/>
      <c r="D19" s="103" t="s">
        <v>270</v>
      </c>
      <c r="E19" s="88"/>
      <c r="F19" s="88"/>
      <c r="G19" s="88"/>
      <c r="H19" s="667"/>
      <c r="I19" s="667"/>
      <c r="J19" s="668"/>
      <c r="K19" s="60"/>
      <c r="L19"/>
    </row>
    <row r="20" spans="1:12" ht="33.75" x14ac:dyDescent="0.25">
      <c r="A20" s="76"/>
      <c r="B20" s="661"/>
      <c r="C20" s="661"/>
      <c r="D20" s="103" t="s">
        <v>271</v>
      </c>
      <c r="E20" s="88"/>
      <c r="F20" s="88"/>
      <c r="G20" s="88"/>
      <c r="H20" s="667"/>
      <c r="I20" s="667"/>
      <c r="J20" s="668"/>
      <c r="K20" s="60"/>
      <c r="L20"/>
    </row>
    <row r="21" spans="1:12" ht="24.75" customHeight="1" x14ac:dyDescent="0.25">
      <c r="A21" s="76"/>
      <c r="B21" s="655" t="s">
        <v>272</v>
      </c>
      <c r="C21" s="655"/>
      <c r="D21" s="655"/>
      <c r="E21" s="51">
        <f>SUM(E14:E20)/7*60%</f>
        <v>0</v>
      </c>
      <c r="F21" s="56">
        <f>SUM(F14:F20)/7*20%</f>
        <v>0</v>
      </c>
      <c r="G21" s="56">
        <f>SUM(G14:G20)/7*20%</f>
        <v>0</v>
      </c>
      <c r="H21" s="667"/>
      <c r="I21" s="667"/>
      <c r="J21" s="668"/>
      <c r="K21" s="60"/>
      <c r="L21"/>
    </row>
    <row r="22" spans="1:12" ht="45" x14ac:dyDescent="0.25">
      <c r="A22" s="76"/>
      <c r="B22" s="661">
        <v>2</v>
      </c>
      <c r="C22" s="661" t="s">
        <v>273</v>
      </c>
      <c r="D22" s="103" t="s">
        <v>274</v>
      </c>
      <c r="E22" s="88"/>
      <c r="F22" s="88"/>
      <c r="G22" s="88"/>
      <c r="H22" s="667"/>
      <c r="I22" s="667">
        <f>SUM(E27:G27)</f>
        <v>0</v>
      </c>
      <c r="J22" s="666"/>
      <c r="K22" s="60"/>
      <c r="L22"/>
    </row>
    <row r="23" spans="1:12" ht="45" x14ac:dyDescent="0.25">
      <c r="A23" s="76"/>
      <c r="B23" s="661"/>
      <c r="C23" s="661"/>
      <c r="D23" s="103" t="s">
        <v>275</v>
      </c>
      <c r="E23" s="88"/>
      <c r="F23" s="88"/>
      <c r="G23" s="88"/>
      <c r="H23" s="667"/>
      <c r="I23" s="667"/>
      <c r="J23" s="666"/>
      <c r="K23" s="60"/>
      <c r="L23"/>
    </row>
    <row r="24" spans="1:12" ht="56.25" x14ac:dyDescent="0.25">
      <c r="A24" s="76"/>
      <c r="B24" s="661"/>
      <c r="C24" s="661"/>
      <c r="D24" s="103" t="s">
        <v>276</v>
      </c>
      <c r="E24" s="88"/>
      <c r="F24" s="88"/>
      <c r="G24" s="88"/>
      <c r="H24" s="667"/>
      <c r="I24" s="667"/>
      <c r="J24" s="666"/>
      <c r="K24" s="60"/>
      <c r="L24"/>
    </row>
    <row r="25" spans="1:12" ht="33.75" x14ac:dyDescent="0.25">
      <c r="A25" s="76"/>
      <c r="B25" s="661"/>
      <c r="C25" s="661"/>
      <c r="D25" s="103" t="s">
        <v>277</v>
      </c>
      <c r="E25" s="88"/>
      <c r="F25" s="88"/>
      <c r="G25" s="88"/>
      <c r="H25" s="667"/>
      <c r="I25" s="667"/>
      <c r="J25" s="666"/>
      <c r="K25" s="60"/>
      <c r="L25"/>
    </row>
    <row r="26" spans="1:12" ht="22.5" x14ac:dyDescent="0.25">
      <c r="A26" s="76"/>
      <c r="B26" s="661"/>
      <c r="C26" s="661"/>
      <c r="D26" s="103" t="s">
        <v>278</v>
      </c>
      <c r="E26" s="88"/>
      <c r="F26" s="88"/>
      <c r="G26" s="88"/>
      <c r="H26" s="667"/>
      <c r="I26" s="667"/>
      <c r="J26" s="666"/>
      <c r="K26" s="60"/>
      <c r="L26"/>
    </row>
    <row r="27" spans="1:12" ht="24.75" customHeight="1" x14ac:dyDescent="0.25">
      <c r="A27" s="76"/>
      <c r="B27" s="655" t="s">
        <v>279</v>
      </c>
      <c r="C27" s="655"/>
      <c r="D27" s="655"/>
      <c r="E27" s="56">
        <f>SUM(E22:E26)/5*60%</f>
        <v>0</v>
      </c>
      <c r="F27" s="56">
        <f>SUM(F22:F26)/5*20%</f>
        <v>0</v>
      </c>
      <c r="G27" s="56">
        <f>SUM(G22:G26)/5*20%</f>
        <v>0</v>
      </c>
      <c r="H27" s="667"/>
      <c r="I27" s="667"/>
      <c r="J27" s="666"/>
      <c r="K27" s="60"/>
      <c r="L27"/>
    </row>
    <row r="28" spans="1:12" hidden="1" x14ac:dyDescent="0.25">
      <c r="A28" s="76"/>
      <c r="B28" s="661">
        <v>3</v>
      </c>
      <c r="C28" s="661" t="s">
        <v>280</v>
      </c>
      <c r="D28" s="192" t="s">
        <v>281</v>
      </c>
      <c r="E28" s="99"/>
      <c r="F28" s="99"/>
      <c r="G28" s="99"/>
      <c r="H28" s="662"/>
      <c r="I28" s="667">
        <f>SUM(E34:G34)</f>
        <v>0</v>
      </c>
      <c r="J28" s="666"/>
      <c r="K28" s="60"/>
      <c r="L28"/>
    </row>
    <row r="29" spans="1:12" ht="56.25" hidden="1" x14ac:dyDescent="0.25">
      <c r="A29" s="76"/>
      <c r="B29" s="661"/>
      <c r="C29" s="661"/>
      <c r="D29" s="192" t="s">
        <v>282</v>
      </c>
      <c r="E29" s="99"/>
      <c r="F29" s="99"/>
      <c r="G29" s="99"/>
      <c r="H29" s="662"/>
      <c r="I29" s="667"/>
      <c r="J29" s="666"/>
      <c r="K29" s="60"/>
      <c r="L29"/>
    </row>
    <row r="30" spans="1:12" ht="45" hidden="1" x14ac:dyDescent="0.25">
      <c r="A30" s="76"/>
      <c r="B30" s="661"/>
      <c r="C30" s="661"/>
      <c r="D30" s="192" t="s">
        <v>283</v>
      </c>
      <c r="E30" s="99"/>
      <c r="F30" s="99"/>
      <c r="G30" s="99"/>
      <c r="H30" s="662"/>
      <c r="I30" s="667"/>
      <c r="J30" s="666"/>
      <c r="K30" s="60"/>
      <c r="L30"/>
    </row>
    <row r="31" spans="1:12" ht="33.75" hidden="1" x14ac:dyDescent="0.25">
      <c r="A31" s="76"/>
      <c r="B31" s="661"/>
      <c r="C31" s="661"/>
      <c r="D31" s="192" t="s">
        <v>284</v>
      </c>
      <c r="E31" s="99"/>
      <c r="F31" s="99"/>
      <c r="G31" s="99"/>
      <c r="H31" s="662"/>
      <c r="I31" s="667"/>
      <c r="J31" s="666"/>
      <c r="K31" s="60"/>
      <c r="L31"/>
    </row>
    <row r="32" spans="1:12" hidden="1" x14ac:dyDescent="0.25">
      <c r="A32" s="76"/>
      <c r="B32" s="661"/>
      <c r="C32" s="661"/>
      <c r="D32" s="192" t="s">
        <v>285</v>
      </c>
      <c r="E32" s="99"/>
      <c r="F32" s="99"/>
      <c r="G32" s="99"/>
      <c r="H32" s="662"/>
      <c r="I32" s="667"/>
      <c r="J32" s="666"/>
      <c r="K32" s="60"/>
      <c r="L32"/>
    </row>
    <row r="33" spans="1:12" ht="22.5" hidden="1" x14ac:dyDescent="0.25">
      <c r="A33" s="76"/>
      <c r="B33" s="661"/>
      <c r="C33" s="661"/>
      <c r="D33" s="192" t="s">
        <v>286</v>
      </c>
      <c r="E33" s="99"/>
      <c r="F33" s="99"/>
      <c r="G33" s="99"/>
      <c r="H33" s="662"/>
      <c r="I33" s="667"/>
      <c r="J33" s="666"/>
      <c r="K33" s="60"/>
      <c r="L33"/>
    </row>
    <row r="34" spans="1:12" ht="24.75" hidden="1" customHeight="1" x14ac:dyDescent="0.25">
      <c r="A34" s="76"/>
      <c r="B34" s="655" t="s">
        <v>279</v>
      </c>
      <c r="C34" s="655"/>
      <c r="D34" s="655"/>
      <c r="E34" s="56">
        <f>SUM(E28:E33)/6*60%</f>
        <v>0</v>
      </c>
      <c r="F34" s="56">
        <f>SUM(F28:F33)/6*20%</f>
        <v>0</v>
      </c>
      <c r="G34" s="56">
        <f>SUM(G28:G33)/6*20%</f>
        <v>0</v>
      </c>
      <c r="H34" s="662"/>
      <c r="I34" s="667"/>
      <c r="J34" s="666"/>
      <c r="K34" s="60"/>
      <c r="L34"/>
    </row>
    <row r="35" spans="1:12" ht="45" x14ac:dyDescent="0.25">
      <c r="A35" s="76"/>
      <c r="B35" s="661">
        <v>4</v>
      </c>
      <c r="C35" s="661" t="s">
        <v>287</v>
      </c>
      <c r="D35" s="103" t="s">
        <v>288</v>
      </c>
      <c r="E35" s="88"/>
      <c r="F35" s="88"/>
      <c r="G35" s="88"/>
      <c r="H35" s="669"/>
      <c r="I35" s="663">
        <f>SUM(E41:G41)</f>
        <v>0</v>
      </c>
      <c r="J35" s="672"/>
      <c r="K35" s="60"/>
      <c r="L35"/>
    </row>
    <row r="36" spans="1:12" ht="45" x14ac:dyDescent="0.25">
      <c r="A36" s="76"/>
      <c r="B36" s="661"/>
      <c r="C36" s="661"/>
      <c r="D36" s="103" t="s">
        <v>289</v>
      </c>
      <c r="E36" s="88"/>
      <c r="F36" s="88"/>
      <c r="G36" s="88"/>
      <c r="H36" s="670"/>
      <c r="I36" s="664"/>
      <c r="J36" s="672"/>
      <c r="K36" s="60"/>
      <c r="L36"/>
    </row>
    <row r="37" spans="1:12" ht="33.75" x14ac:dyDescent="0.25">
      <c r="A37" s="76"/>
      <c r="B37" s="661"/>
      <c r="C37" s="661"/>
      <c r="D37" s="103" t="s">
        <v>290</v>
      </c>
      <c r="E37" s="88"/>
      <c r="F37" s="88"/>
      <c r="G37" s="88"/>
      <c r="H37" s="670"/>
      <c r="I37" s="664"/>
      <c r="J37" s="672"/>
      <c r="K37" s="60"/>
      <c r="L37"/>
    </row>
    <row r="38" spans="1:12" ht="45" x14ac:dyDescent="0.25">
      <c r="A38" s="76"/>
      <c r="B38" s="661"/>
      <c r="C38" s="661"/>
      <c r="D38" s="103" t="s">
        <v>291</v>
      </c>
      <c r="E38" s="88"/>
      <c r="F38" s="88"/>
      <c r="G38" s="88"/>
      <c r="H38" s="670"/>
      <c r="I38" s="664"/>
      <c r="J38" s="672"/>
      <c r="K38" s="60"/>
      <c r="L38"/>
    </row>
    <row r="39" spans="1:12" ht="22.5" x14ac:dyDescent="0.25">
      <c r="A39" s="76"/>
      <c r="B39" s="661"/>
      <c r="C39" s="661"/>
      <c r="D39" s="103" t="s">
        <v>292</v>
      </c>
      <c r="E39" s="88"/>
      <c r="F39" s="88"/>
      <c r="G39" s="88"/>
      <c r="H39" s="670"/>
      <c r="I39" s="664"/>
      <c r="J39" s="672"/>
      <c r="K39" s="60"/>
      <c r="L39"/>
    </row>
    <row r="40" spans="1:12" x14ac:dyDescent="0.25">
      <c r="A40" s="76"/>
      <c r="B40" s="661"/>
      <c r="C40" s="661"/>
      <c r="D40" s="103" t="s">
        <v>293</v>
      </c>
      <c r="E40" s="88"/>
      <c r="F40" s="88"/>
      <c r="G40" s="88"/>
      <c r="H40" s="670"/>
      <c r="I40" s="664"/>
      <c r="J40" s="672"/>
      <c r="K40" s="60"/>
      <c r="L40"/>
    </row>
    <row r="41" spans="1:12" ht="24.75" customHeight="1" x14ac:dyDescent="0.25">
      <c r="A41" s="76"/>
      <c r="B41" s="655" t="s">
        <v>279</v>
      </c>
      <c r="C41" s="655"/>
      <c r="D41" s="655"/>
      <c r="E41" s="56">
        <f>SUM(E35:E40)/6*60%</f>
        <v>0</v>
      </c>
      <c r="F41" s="56">
        <f>SUM(F35:F40)/6*20%</f>
        <v>0</v>
      </c>
      <c r="G41" s="56">
        <f>SUM(G35:G40)/6*20%</f>
        <v>0</v>
      </c>
      <c r="H41" s="671"/>
      <c r="I41" s="665"/>
      <c r="J41" s="672"/>
      <c r="K41" s="60"/>
      <c r="L41"/>
    </row>
    <row r="42" spans="1:12" ht="45" x14ac:dyDescent="0.25">
      <c r="A42" s="76"/>
      <c r="B42" s="661">
        <v>5</v>
      </c>
      <c r="C42" s="661" t="s">
        <v>294</v>
      </c>
      <c r="D42" s="103" t="s">
        <v>295</v>
      </c>
      <c r="E42" s="88"/>
      <c r="F42" s="88"/>
      <c r="G42" s="88"/>
      <c r="H42" s="667"/>
      <c r="I42" s="667">
        <f>SUM(E48:G48)</f>
        <v>0</v>
      </c>
      <c r="J42" s="668"/>
      <c r="K42" s="60"/>
      <c r="L42"/>
    </row>
    <row r="43" spans="1:12" ht="45" x14ac:dyDescent="0.25">
      <c r="A43" s="76"/>
      <c r="B43" s="661"/>
      <c r="C43" s="661"/>
      <c r="D43" s="103" t="s">
        <v>296</v>
      </c>
      <c r="E43" s="88"/>
      <c r="F43" s="88"/>
      <c r="G43" s="88"/>
      <c r="H43" s="667"/>
      <c r="I43" s="667"/>
      <c r="J43" s="668"/>
      <c r="K43" s="60"/>
      <c r="L43"/>
    </row>
    <row r="44" spans="1:12" ht="45" x14ac:dyDescent="0.25">
      <c r="A44" s="76"/>
      <c r="B44" s="661"/>
      <c r="C44" s="661"/>
      <c r="D44" s="103" t="s">
        <v>297</v>
      </c>
      <c r="E44" s="88"/>
      <c r="F44" s="88"/>
      <c r="G44" s="88"/>
      <c r="H44" s="667"/>
      <c r="I44" s="667"/>
      <c r="J44" s="668"/>
      <c r="K44" s="60"/>
      <c r="L44"/>
    </row>
    <row r="45" spans="1:12" ht="22.5" x14ac:dyDescent="0.25">
      <c r="A45" s="76"/>
      <c r="B45" s="661"/>
      <c r="C45" s="661"/>
      <c r="D45" s="103" t="s">
        <v>298</v>
      </c>
      <c r="E45" s="88"/>
      <c r="F45" s="88"/>
      <c r="G45" s="88"/>
      <c r="H45" s="667"/>
      <c r="I45" s="667"/>
      <c r="J45" s="668"/>
      <c r="K45" s="60"/>
      <c r="L45"/>
    </row>
    <row r="46" spans="1:12" ht="45" x14ac:dyDescent="0.25">
      <c r="A46" s="76"/>
      <c r="B46" s="661"/>
      <c r="C46" s="661"/>
      <c r="D46" s="103" t="s">
        <v>299</v>
      </c>
      <c r="E46" s="88"/>
      <c r="F46" s="88"/>
      <c r="G46" s="88"/>
      <c r="H46" s="667"/>
      <c r="I46" s="667"/>
      <c r="J46" s="668"/>
      <c r="K46" s="60"/>
      <c r="L46"/>
    </row>
    <row r="47" spans="1:12" ht="26.25" customHeight="1" x14ac:dyDescent="0.25">
      <c r="A47" s="76"/>
      <c r="B47" s="661"/>
      <c r="C47" s="661"/>
      <c r="D47" s="103" t="s">
        <v>300</v>
      </c>
      <c r="E47" s="88"/>
      <c r="F47" s="88"/>
      <c r="G47" s="88"/>
      <c r="H47" s="667"/>
      <c r="I47" s="667"/>
      <c r="J47" s="668"/>
      <c r="K47" s="60"/>
      <c r="L47"/>
    </row>
    <row r="48" spans="1:12" ht="24.75" customHeight="1" x14ac:dyDescent="0.25">
      <c r="A48" s="76"/>
      <c r="B48" s="655" t="s">
        <v>279</v>
      </c>
      <c r="C48" s="655"/>
      <c r="D48" s="655"/>
      <c r="E48" s="56">
        <f>SUM(E42:E47)/6*60%</f>
        <v>0</v>
      </c>
      <c r="F48" s="56">
        <f>SUM(F42:F47)/6*20%</f>
        <v>0</v>
      </c>
      <c r="G48" s="56">
        <f>SUM(G42:G47)/6*20%</f>
        <v>0</v>
      </c>
      <c r="H48" s="667"/>
      <c r="I48" s="667"/>
      <c r="J48" s="668"/>
      <c r="K48" s="60"/>
      <c r="L48"/>
    </row>
    <row r="49" spans="1:13" ht="22.5" hidden="1" x14ac:dyDescent="0.25">
      <c r="A49" s="76"/>
      <c r="B49" s="661">
        <v>6</v>
      </c>
      <c r="C49" s="661" t="s">
        <v>301</v>
      </c>
      <c r="D49" s="192" t="s">
        <v>302</v>
      </c>
      <c r="E49" s="88"/>
      <c r="F49" s="88"/>
      <c r="G49" s="88"/>
      <c r="H49" s="667"/>
      <c r="I49" s="667"/>
      <c r="J49" s="666"/>
      <c r="K49" s="60"/>
      <c r="L49"/>
    </row>
    <row r="50" spans="1:13" ht="33.75" hidden="1" x14ac:dyDescent="0.25">
      <c r="A50" s="76"/>
      <c r="B50" s="661"/>
      <c r="C50" s="661"/>
      <c r="D50" s="192" t="s">
        <v>303</v>
      </c>
      <c r="E50" s="88"/>
      <c r="F50" s="88"/>
      <c r="G50" s="88"/>
      <c r="H50" s="667"/>
      <c r="I50" s="667"/>
      <c r="J50" s="666"/>
      <c r="K50" s="60"/>
      <c r="L50"/>
    </row>
    <row r="51" spans="1:13" ht="33.75" hidden="1" x14ac:dyDescent="0.25">
      <c r="A51" s="76"/>
      <c r="B51" s="661"/>
      <c r="C51" s="661"/>
      <c r="D51" s="192" t="s">
        <v>304</v>
      </c>
      <c r="E51" s="88"/>
      <c r="F51" s="88"/>
      <c r="G51" s="88"/>
      <c r="H51" s="667"/>
      <c r="I51" s="667"/>
      <c r="J51" s="666"/>
      <c r="K51" s="60"/>
      <c r="L51"/>
    </row>
    <row r="52" spans="1:13" ht="33.75" hidden="1" x14ac:dyDescent="0.25">
      <c r="A52" s="76"/>
      <c r="B52" s="661"/>
      <c r="C52" s="661"/>
      <c r="D52" s="192" t="s">
        <v>305</v>
      </c>
      <c r="E52" s="88"/>
      <c r="F52" s="88"/>
      <c r="G52" s="88"/>
      <c r="H52" s="667"/>
      <c r="I52" s="667"/>
      <c r="J52" s="666"/>
      <c r="K52" s="60"/>
      <c r="L52"/>
    </row>
    <row r="53" spans="1:13" ht="45" hidden="1" x14ac:dyDescent="0.25">
      <c r="A53" s="76"/>
      <c r="B53" s="661"/>
      <c r="C53" s="661"/>
      <c r="D53" s="192" t="s">
        <v>306</v>
      </c>
      <c r="E53" s="88"/>
      <c r="F53" s="88"/>
      <c r="G53" s="88"/>
      <c r="H53" s="667"/>
      <c r="I53" s="667"/>
      <c r="J53" s="666"/>
      <c r="K53" s="60"/>
      <c r="L53"/>
    </row>
    <row r="54" spans="1:13" ht="24.75" hidden="1" customHeight="1" x14ac:dyDescent="0.25">
      <c r="A54" s="76"/>
      <c r="B54" s="655" t="s">
        <v>279</v>
      </c>
      <c r="C54" s="655"/>
      <c r="D54" s="655"/>
      <c r="E54" s="56">
        <f>SUM(E49:E53)/5*60%</f>
        <v>0</v>
      </c>
      <c r="F54" s="56">
        <f>SUM(F49:F53)/5*20%</f>
        <v>0</v>
      </c>
      <c r="G54" s="56">
        <f>SUM(G49:G53)/5*20%</f>
        <v>0</v>
      </c>
      <c r="H54" s="667"/>
      <c r="I54" s="667"/>
      <c r="J54" s="666"/>
      <c r="K54" s="60"/>
      <c r="L54"/>
    </row>
    <row r="55" spans="1:13" ht="24.75" customHeight="1" x14ac:dyDescent="0.25">
      <c r="A55" s="76"/>
      <c r="B55" s="661">
        <v>7</v>
      </c>
      <c r="C55" s="661" t="s">
        <v>307</v>
      </c>
      <c r="D55" s="55" t="s">
        <v>308</v>
      </c>
      <c r="E55" s="88"/>
      <c r="F55" s="88"/>
      <c r="G55" s="88"/>
      <c r="H55" s="662"/>
      <c r="I55" s="663">
        <f>SUM(E59:G59)</f>
        <v>0</v>
      </c>
      <c r="J55" s="666"/>
      <c r="K55" s="60"/>
      <c r="L55"/>
    </row>
    <row r="56" spans="1:13" ht="47.25" customHeight="1" x14ac:dyDescent="0.25">
      <c r="A56" s="76"/>
      <c r="B56" s="661"/>
      <c r="C56" s="661"/>
      <c r="D56" s="55" t="s">
        <v>309</v>
      </c>
      <c r="E56" s="88"/>
      <c r="F56" s="88"/>
      <c r="G56" s="88"/>
      <c r="H56" s="662"/>
      <c r="I56" s="664"/>
      <c r="J56" s="666"/>
      <c r="K56" s="60"/>
      <c r="L56"/>
    </row>
    <row r="57" spans="1:13" ht="14.25" customHeight="1" x14ac:dyDescent="0.25">
      <c r="A57" s="76"/>
      <c r="B57" s="661"/>
      <c r="C57" s="661"/>
      <c r="D57" s="55" t="s">
        <v>310</v>
      </c>
      <c r="E57" s="88"/>
      <c r="F57" s="88"/>
      <c r="G57" s="88"/>
      <c r="H57" s="662"/>
      <c r="I57" s="664"/>
      <c r="J57" s="666"/>
      <c r="K57" s="60"/>
      <c r="L57"/>
    </row>
    <row r="58" spans="1:13" ht="27" customHeight="1" x14ac:dyDescent="0.25">
      <c r="A58" s="76"/>
      <c r="B58" s="661"/>
      <c r="C58" s="661"/>
      <c r="D58" s="55" t="s">
        <v>311</v>
      </c>
      <c r="E58" s="88"/>
      <c r="F58" s="88"/>
      <c r="G58" s="88"/>
      <c r="H58" s="662"/>
      <c r="I58" s="664"/>
      <c r="J58" s="666"/>
      <c r="K58" s="60"/>
      <c r="L58"/>
    </row>
    <row r="59" spans="1:13" ht="24.75" customHeight="1" x14ac:dyDescent="0.25">
      <c r="A59" s="76"/>
      <c r="B59" s="655" t="s">
        <v>279</v>
      </c>
      <c r="C59" s="655"/>
      <c r="D59" s="655"/>
      <c r="E59" s="56">
        <f>SUM(E55:E58)/4*60%</f>
        <v>0</v>
      </c>
      <c r="F59" s="56">
        <f>SUM(F55:F58)/4*20%</f>
        <v>0</v>
      </c>
      <c r="G59" s="56">
        <f>SUM(G55:G58)/4*20%</f>
        <v>0</v>
      </c>
      <c r="H59" s="662"/>
      <c r="I59" s="665"/>
      <c r="J59" s="666"/>
      <c r="K59" s="60"/>
      <c r="L59"/>
    </row>
    <row r="60" spans="1:13" x14ac:dyDescent="0.25">
      <c r="A60" s="76"/>
      <c r="B60" s="655" t="s">
        <v>312</v>
      </c>
      <c r="C60" s="655"/>
      <c r="D60" s="655"/>
      <c r="E60" s="97">
        <f>AVERAGE(E59,E48,E41,E27,E21)</f>
        <v>0</v>
      </c>
      <c r="F60" s="97">
        <f t="shared" ref="F60:G60" si="0">AVERAGE(F59,F48,F41,F27,F21)</f>
        <v>0</v>
      </c>
      <c r="G60" s="97">
        <f t="shared" si="0"/>
        <v>0</v>
      </c>
      <c r="H60" s="60"/>
      <c r="I60" s="60"/>
      <c r="J60" s="60"/>
      <c r="K60" s="60"/>
      <c r="L60"/>
    </row>
    <row r="61" spans="1:13" ht="15.75" thickBot="1" x14ac:dyDescent="0.3">
      <c r="A61" s="76"/>
      <c r="B61" s="60"/>
      <c r="C61" s="60"/>
      <c r="D61" s="61"/>
      <c r="E61" s="96"/>
      <c r="F61" s="96"/>
      <c r="G61" s="96"/>
      <c r="H61" s="60"/>
      <c r="I61" s="60"/>
      <c r="J61" s="60"/>
      <c r="K61" s="60"/>
      <c r="L61"/>
    </row>
    <row r="62" spans="1:13" ht="18.75" customHeight="1" thickBot="1" x14ac:dyDescent="0.3">
      <c r="A62" s="76"/>
      <c r="B62" s="62"/>
      <c r="C62" s="62"/>
      <c r="D62" s="62"/>
      <c r="E62" s="656" t="s">
        <v>313</v>
      </c>
      <c r="F62" s="657"/>
      <c r="G62" s="658"/>
      <c r="H62" s="105"/>
      <c r="I62" s="106">
        <f>AVERAGE(I14,I22,I35,I42,I55)</f>
        <v>0</v>
      </c>
      <c r="J62" s="107">
        <f>I62/5*100%</f>
        <v>0</v>
      </c>
      <c r="K62" s="60"/>
      <c r="L62"/>
    </row>
    <row r="63" spans="1:13" ht="36" customHeight="1" x14ac:dyDescent="0.25">
      <c r="A63" s="76"/>
      <c r="B63" s="76"/>
      <c r="C63" s="76"/>
      <c r="D63" s="87"/>
      <c r="E63" s="76"/>
      <c r="F63" s="76"/>
      <c r="G63" s="76"/>
      <c r="H63" s="76"/>
      <c r="I63" s="76"/>
      <c r="J63" s="76"/>
      <c r="K63" s="60"/>
      <c r="L63"/>
      <c r="M63"/>
    </row>
    <row r="64" spans="1:13" ht="30" customHeight="1" x14ac:dyDescent="0.25">
      <c r="A64" s="76"/>
      <c r="B64" s="76"/>
      <c r="C64" s="100" t="s">
        <v>237</v>
      </c>
      <c r="D64" s="197" t="str">
        <f>+'ANEXO 1'!D36</f>
        <v>01/07/22 - 20/09/22</v>
      </c>
      <c r="E64" s="190"/>
      <c r="F64" s="76"/>
      <c r="G64" s="76"/>
      <c r="H64" s="659" t="str">
        <f>+'ANEXO 1'!K36</f>
        <v>Roy Galindo Wehdeking</v>
      </c>
      <c r="I64" s="659"/>
      <c r="J64" s="194" t="str">
        <f>+'ANEXO 1'!G36</f>
        <v>Julio Cesar Aldana Bula</v>
      </c>
      <c r="K64" s="60"/>
      <c r="L64"/>
      <c r="M64"/>
    </row>
    <row r="65" spans="1:13" ht="30" customHeight="1" x14ac:dyDescent="0.25">
      <c r="A65" s="76"/>
      <c r="B65" s="76"/>
      <c r="C65" s="100" t="s">
        <v>241</v>
      </c>
      <c r="D65" s="189" t="s">
        <v>198</v>
      </c>
      <c r="E65" s="188"/>
      <c r="F65" s="76"/>
      <c r="G65" s="76"/>
      <c r="H65" s="660" t="s">
        <v>243</v>
      </c>
      <c r="I65" s="660"/>
      <c r="J65" s="193" t="s">
        <v>314</v>
      </c>
      <c r="K65" s="60"/>
      <c r="L65"/>
      <c r="M65"/>
    </row>
    <row r="66" spans="1:13" x14ac:dyDescent="0.25">
      <c r="A66" s="76"/>
      <c r="B66" s="76"/>
      <c r="C66" s="76"/>
      <c r="D66" s="76"/>
      <c r="E66" s="76"/>
      <c r="F66" s="76"/>
      <c r="G66" s="76"/>
      <c r="H66" s="76"/>
      <c r="I66" s="76"/>
      <c r="J66" s="76"/>
      <c r="K66" s="76"/>
      <c r="L66"/>
      <c r="M66"/>
    </row>
    <row r="67" spans="1:13" x14ac:dyDescent="0.25">
      <c r="A67"/>
      <c r="K67"/>
      <c r="L67"/>
    </row>
    <row r="68" spans="1:13" x14ac:dyDescent="0.25">
      <c r="A68"/>
      <c r="K68"/>
      <c r="L68"/>
    </row>
    <row r="69" spans="1:13" x14ac:dyDescent="0.25">
      <c r="A69"/>
      <c r="K69"/>
      <c r="L69"/>
    </row>
    <row r="70" spans="1:13" x14ac:dyDescent="0.25">
      <c r="A70"/>
      <c r="K70"/>
      <c r="L70"/>
    </row>
    <row r="71" spans="1:13" x14ac:dyDescent="0.25">
      <c r="A71"/>
      <c r="K71"/>
      <c r="L71"/>
    </row>
    <row r="72" spans="1:13" x14ac:dyDescent="0.25">
      <c r="A72"/>
      <c r="K72"/>
      <c r="L72"/>
    </row>
    <row r="73" spans="1:13" x14ac:dyDescent="0.25">
      <c r="A73"/>
      <c r="K73"/>
      <c r="L73"/>
    </row>
    <row r="74" spans="1:13" x14ac:dyDescent="0.25">
      <c r="A74"/>
      <c r="K74"/>
      <c r="L74"/>
    </row>
    <row r="75" spans="1:13" x14ac:dyDescent="0.25">
      <c r="A75"/>
      <c r="K75"/>
      <c r="L75"/>
    </row>
    <row r="76" spans="1:13" x14ac:dyDescent="0.25">
      <c r="A76"/>
      <c r="K76"/>
      <c r="L76"/>
    </row>
    <row r="77" spans="1:13" x14ac:dyDescent="0.25">
      <c r="A77"/>
      <c r="K77"/>
      <c r="L77"/>
    </row>
    <row r="78" spans="1:13" x14ac:dyDescent="0.25">
      <c r="A78"/>
      <c r="K78"/>
      <c r="L78"/>
    </row>
    <row r="79" spans="1:13" x14ac:dyDescent="0.25">
      <c r="A79"/>
      <c r="K79"/>
      <c r="L79"/>
    </row>
    <row r="80" spans="1:13" x14ac:dyDescent="0.25">
      <c r="A80"/>
      <c r="K80"/>
      <c r="L80"/>
    </row>
    <row r="81" spans="1:12" x14ac:dyDescent="0.25">
      <c r="A81"/>
      <c r="K81"/>
      <c r="L81"/>
    </row>
    <row r="82" spans="1:12" x14ac:dyDescent="0.25">
      <c r="A82"/>
      <c r="K82"/>
      <c r="L82"/>
    </row>
    <row r="83" spans="1:12" x14ac:dyDescent="0.25">
      <c r="A83"/>
      <c r="K83"/>
      <c r="L83"/>
    </row>
    <row r="84" spans="1:12" x14ac:dyDescent="0.25">
      <c r="A84"/>
      <c r="K84"/>
      <c r="L84"/>
    </row>
    <row r="85" spans="1:12" x14ac:dyDescent="0.25">
      <c r="A85"/>
      <c r="K85"/>
      <c r="L85"/>
    </row>
    <row r="86" spans="1:12" x14ac:dyDescent="0.25">
      <c r="A86"/>
      <c r="K86"/>
      <c r="L86"/>
    </row>
    <row r="87" spans="1:12" x14ac:dyDescent="0.25">
      <c r="A87"/>
      <c r="K87"/>
      <c r="L87"/>
    </row>
    <row r="88" spans="1:12" x14ac:dyDescent="0.25">
      <c r="A88"/>
      <c r="K88"/>
      <c r="L88"/>
    </row>
    <row r="89" spans="1:12" x14ac:dyDescent="0.25">
      <c r="A89"/>
      <c r="K89"/>
      <c r="L89"/>
    </row>
    <row r="90" spans="1:12" x14ac:dyDescent="0.25">
      <c r="A90"/>
      <c r="K90"/>
      <c r="L90"/>
    </row>
    <row r="91" spans="1:12" x14ac:dyDescent="0.25">
      <c r="A91"/>
      <c r="K91"/>
      <c r="L91"/>
    </row>
    <row r="92" spans="1:12" x14ac:dyDescent="0.25">
      <c r="A92"/>
      <c r="K92"/>
      <c r="L92"/>
    </row>
    <row r="93" spans="1:12" x14ac:dyDescent="0.25">
      <c r="A93"/>
      <c r="K93"/>
      <c r="L93"/>
    </row>
    <row r="94" spans="1:12" x14ac:dyDescent="0.25">
      <c r="A94"/>
      <c r="K94"/>
      <c r="L94"/>
    </row>
    <row r="95" spans="1:12" x14ac:dyDescent="0.25">
      <c r="A95"/>
      <c r="K95"/>
      <c r="L95"/>
    </row>
    <row r="96" spans="1:12" x14ac:dyDescent="0.25">
      <c r="A96"/>
      <c r="K96"/>
      <c r="L96"/>
    </row>
    <row r="97" spans="1:12" x14ac:dyDescent="0.25">
      <c r="A97"/>
      <c r="K97"/>
      <c r="L97"/>
    </row>
    <row r="98" spans="1:12" x14ac:dyDescent="0.25">
      <c r="A98"/>
      <c r="K98"/>
      <c r="L98"/>
    </row>
    <row r="99" spans="1:12" x14ac:dyDescent="0.25">
      <c r="A99"/>
      <c r="K99"/>
      <c r="L99"/>
    </row>
    <row r="100" spans="1:12" x14ac:dyDescent="0.25">
      <c r="A100"/>
      <c r="K100"/>
      <c r="L100"/>
    </row>
    <row r="101" spans="1:12" x14ac:dyDescent="0.25">
      <c r="A101"/>
      <c r="K101"/>
      <c r="L101"/>
    </row>
    <row r="102" spans="1:12" x14ac:dyDescent="0.25">
      <c r="A102"/>
      <c r="K102"/>
      <c r="L102"/>
    </row>
    <row r="103" spans="1:12" x14ac:dyDescent="0.25">
      <c r="A103"/>
      <c r="K103"/>
      <c r="L103"/>
    </row>
    <row r="104" spans="1:12" x14ac:dyDescent="0.25">
      <c r="A104"/>
      <c r="K104"/>
      <c r="L104"/>
    </row>
    <row r="105" spans="1:12" x14ac:dyDescent="0.25">
      <c r="A105"/>
      <c r="K105"/>
      <c r="L105"/>
    </row>
    <row r="106" spans="1:12" x14ac:dyDescent="0.25">
      <c r="A106"/>
      <c r="K106"/>
      <c r="L106"/>
    </row>
    <row r="107" spans="1:12" x14ac:dyDescent="0.25">
      <c r="A107"/>
      <c r="K107"/>
      <c r="L107"/>
    </row>
    <row r="108" spans="1:12" x14ac:dyDescent="0.25">
      <c r="A108"/>
      <c r="K108"/>
      <c r="L108"/>
    </row>
    <row r="109" spans="1:12" x14ac:dyDescent="0.25">
      <c r="A109"/>
      <c r="K109"/>
      <c r="L109"/>
    </row>
    <row r="110" spans="1:12" x14ac:dyDescent="0.25">
      <c r="A110"/>
      <c r="K110"/>
      <c r="L110"/>
    </row>
    <row r="111" spans="1:12" x14ac:dyDescent="0.25">
      <c r="A111"/>
      <c r="K111"/>
      <c r="L111"/>
    </row>
    <row r="112" spans="1:12" x14ac:dyDescent="0.25">
      <c r="A112"/>
      <c r="K112"/>
      <c r="L112"/>
    </row>
    <row r="113" spans="1:12" x14ac:dyDescent="0.25">
      <c r="A113"/>
      <c r="K113"/>
      <c r="L113"/>
    </row>
    <row r="114" spans="1:12" x14ac:dyDescent="0.25">
      <c r="A114"/>
      <c r="K114"/>
      <c r="L114"/>
    </row>
    <row r="115" spans="1:12" x14ac:dyDescent="0.25">
      <c r="A115"/>
      <c r="K115"/>
      <c r="L115"/>
    </row>
    <row r="116" spans="1:12" x14ac:dyDescent="0.25">
      <c r="A116"/>
      <c r="K116"/>
      <c r="L116"/>
    </row>
    <row r="117" spans="1:12" x14ac:dyDescent="0.25">
      <c r="A117"/>
      <c r="K117"/>
      <c r="L117"/>
    </row>
    <row r="118" spans="1:12" x14ac:dyDescent="0.25">
      <c r="A118"/>
      <c r="K118"/>
      <c r="L118"/>
    </row>
    <row r="119" spans="1:12" x14ac:dyDescent="0.25">
      <c r="A119"/>
      <c r="K119"/>
      <c r="L119"/>
    </row>
    <row r="120" spans="1:12" x14ac:dyDescent="0.25">
      <c r="A120"/>
      <c r="K120"/>
      <c r="L120"/>
    </row>
    <row r="121" spans="1:12" x14ac:dyDescent="0.25">
      <c r="A121"/>
      <c r="K121"/>
      <c r="L121"/>
    </row>
    <row r="122" spans="1:12" x14ac:dyDescent="0.25">
      <c r="A122"/>
      <c r="K122"/>
      <c r="L122"/>
    </row>
    <row r="123" spans="1:12" x14ac:dyDescent="0.25">
      <c r="A123"/>
      <c r="K123"/>
      <c r="L123"/>
    </row>
    <row r="124" spans="1:12" x14ac:dyDescent="0.25">
      <c r="A124"/>
      <c r="K124"/>
      <c r="L124"/>
    </row>
    <row r="125" spans="1:12" x14ac:dyDescent="0.25">
      <c r="A125"/>
      <c r="K125"/>
      <c r="L125"/>
    </row>
    <row r="126" spans="1:12" x14ac:dyDescent="0.25">
      <c r="A126"/>
      <c r="K126"/>
      <c r="L126"/>
    </row>
    <row r="127" spans="1:12" x14ac:dyDescent="0.25">
      <c r="A127"/>
      <c r="K127"/>
      <c r="L127"/>
    </row>
    <row r="128" spans="1:12" x14ac:dyDescent="0.25">
      <c r="A128"/>
      <c r="K128"/>
      <c r="L128"/>
    </row>
    <row r="129" spans="1:12" x14ac:dyDescent="0.25">
      <c r="A129"/>
      <c r="K129"/>
      <c r="L129"/>
    </row>
    <row r="130" spans="1:12" x14ac:dyDescent="0.25">
      <c r="A130"/>
      <c r="K130"/>
      <c r="L130"/>
    </row>
    <row r="131" spans="1:12" x14ac:dyDescent="0.25">
      <c r="A131"/>
      <c r="K131"/>
      <c r="L131"/>
    </row>
    <row r="132" spans="1:12" x14ac:dyDescent="0.25">
      <c r="A132"/>
      <c r="K132"/>
      <c r="L132"/>
    </row>
    <row r="133" spans="1:12" x14ac:dyDescent="0.25">
      <c r="A133"/>
      <c r="K133"/>
      <c r="L133"/>
    </row>
    <row r="134" spans="1:12" x14ac:dyDescent="0.25">
      <c r="A134"/>
      <c r="K134"/>
      <c r="L134"/>
    </row>
    <row r="135" spans="1:12" x14ac:dyDescent="0.25">
      <c r="A135"/>
      <c r="K135"/>
      <c r="L135"/>
    </row>
    <row r="136" spans="1:12" x14ac:dyDescent="0.25">
      <c r="K136"/>
      <c r="L136"/>
    </row>
    <row r="137" spans="1:12" x14ac:dyDescent="0.25">
      <c r="K137"/>
      <c r="L137"/>
    </row>
    <row r="138" spans="1:12" x14ac:dyDescent="0.25">
      <c r="K138"/>
      <c r="L138"/>
    </row>
    <row r="139" spans="1:12" x14ac:dyDescent="0.25">
      <c r="K139"/>
      <c r="L139"/>
    </row>
    <row r="140" spans="1:12" x14ac:dyDescent="0.25">
      <c r="K140"/>
      <c r="L140"/>
    </row>
    <row r="141" spans="1:12" x14ac:dyDescent="0.25">
      <c r="K141"/>
      <c r="L141"/>
    </row>
    <row r="142" spans="1:12" x14ac:dyDescent="0.25">
      <c r="K142"/>
      <c r="L142"/>
    </row>
    <row r="143" spans="1:12" x14ac:dyDescent="0.25">
      <c r="K143"/>
      <c r="L143"/>
    </row>
    <row r="144" spans="1:12" x14ac:dyDescent="0.25">
      <c r="K144"/>
      <c r="L144"/>
    </row>
    <row r="145" spans="11:12" x14ac:dyDescent="0.25">
      <c r="K145"/>
      <c r="L145"/>
    </row>
    <row r="146" spans="11:12" x14ac:dyDescent="0.25">
      <c r="K146"/>
      <c r="L146"/>
    </row>
    <row r="147" spans="11:12" x14ac:dyDescent="0.25">
      <c r="K147"/>
      <c r="L147"/>
    </row>
    <row r="148" spans="11:12" x14ac:dyDescent="0.25">
      <c r="K148"/>
      <c r="L148"/>
    </row>
    <row r="149" spans="11:12" x14ac:dyDescent="0.25">
      <c r="K149"/>
      <c r="L149"/>
    </row>
    <row r="150" spans="11:12" x14ac:dyDescent="0.25">
      <c r="K150"/>
      <c r="L150"/>
    </row>
    <row r="151" spans="11:12" x14ac:dyDescent="0.25">
      <c r="K151"/>
      <c r="L151"/>
    </row>
    <row r="152" spans="11:12" x14ac:dyDescent="0.25">
      <c r="K152"/>
      <c r="L152"/>
    </row>
    <row r="153" spans="11:12" x14ac:dyDescent="0.25">
      <c r="K153"/>
      <c r="L153"/>
    </row>
    <row r="154" spans="11:12" x14ac:dyDescent="0.25">
      <c r="K154"/>
      <c r="L154"/>
    </row>
    <row r="155" spans="11:12" x14ac:dyDescent="0.25">
      <c r="K155"/>
      <c r="L155"/>
    </row>
    <row r="156" spans="11:12" x14ac:dyDescent="0.25">
      <c r="K156"/>
      <c r="L156"/>
    </row>
    <row r="157" spans="11:12" x14ac:dyDescent="0.25">
      <c r="K157"/>
      <c r="L157"/>
    </row>
    <row r="158" spans="11:12" x14ac:dyDescent="0.25">
      <c r="K158"/>
      <c r="L158"/>
    </row>
    <row r="159" spans="11:12" x14ac:dyDescent="0.25">
      <c r="K159"/>
      <c r="L159"/>
    </row>
    <row r="160" spans="11:12" x14ac:dyDescent="0.25">
      <c r="K160"/>
      <c r="L160"/>
    </row>
    <row r="161" spans="11:12" x14ac:dyDescent="0.25">
      <c r="K161"/>
      <c r="L161"/>
    </row>
    <row r="162" spans="11:12" x14ac:dyDescent="0.25">
      <c r="K162"/>
      <c r="L162"/>
    </row>
    <row r="163" spans="11:12" x14ac:dyDescent="0.25">
      <c r="K163"/>
      <c r="L163"/>
    </row>
    <row r="164" spans="11:12" x14ac:dyDescent="0.25">
      <c r="K164"/>
      <c r="L164"/>
    </row>
    <row r="165" spans="11:12" x14ac:dyDescent="0.25">
      <c r="K165"/>
      <c r="L165"/>
    </row>
    <row r="166" spans="11:12" x14ac:dyDescent="0.25">
      <c r="K166"/>
      <c r="L166"/>
    </row>
    <row r="167" spans="11:12" x14ac:dyDescent="0.25">
      <c r="K167"/>
      <c r="L167"/>
    </row>
    <row r="168" spans="11:12" x14ac:dyDescent="0.25">
      <c r="K168"/>
      <c r="L168"/>
    </row>
    <row r="169" spans="11:12" x14ac:dyDescent="0.25">
      <c r="K169"/>
      <c r="L169"/>
    </row>
    <row r="170" spans="11:12" x14ac:dyDescent="0.25">
      <c r="K170"/>
      <c r="L170"/>
    </row>
    <row r="171" spans="11:12" x14ac:dyDescent="0.25">
      <c r="K171"/>
      <c r="L171"/>
    </row>
    <row r="172" spans="11:12" x14ac:dyDescent="0.25">
      <c r="K172"/>
      <c r="L172"/>
    </row>
    <row r="173" spans="11:12" x14ac:dyDescent="0.25">
      <c r="K173"/>
      <c r="L173"/>
    </row>
    <row r="174" spans="11:12" x14ac:dyDescent="0.25">
      <c r="K174"/>
      <c r="L174"/>
    </row>
    <row r="175" spans="11:12" x14ac:dyDescent="0.25">
      <c r="K175"/>
      <c r="L175"/>
    </row>
    <row r="176" spans="11:12" x14ac:dyDescent="0.25">
      <c r="K176"/>
      <c r="L176"/>
    </row>
    <row r="177" spans="11:12" x14ac:dyDescent="0.25">
      <c r="K177"/>
      <c r="L177"/>
    </row>
    <row r="178" spans="11:12" x14ac:dyDescent="0.25">
      <c r="K178"/>
      <c r="L178"/>
    </row>
    <row r="179" spans="11:12" x14ac:dyDescent="0.25">
      <c r="K179"/>
      <c r="L179"/>
    </row>
    <row r="180" spans="11:12" x14ac:dyDescent="0.25">
      <c r="K180"/>
      <c r="L180"/>
    </row>
    <row r="181" spans="11:12" x14ac:dyDescent="0.25">
      <c r="K181"/>
      <c r="L181"/>
    </row>
    <row r="182" spans="11:12" x14ac:dyDescent="0.25">
      <c r="K182"/>
      <c r="L182"/>
    </row>
    <row r="183" spans="11:12" x14ac:dyDescent="0.25">
      <c r="K183"/>
      <c r="L183"/>
    </row>
    <row r="184" spans="11:12" x14ac:dyDescent="0.25">
      <c r="K184"/>
      <c r="L184"/>
    </row>
    <row r="185" spans="11:12" x14ac:dyDescent="0.25">
      <c r="K185"/>
      <c r="L185"/>
    </row>
    <row r="186" spans="11:12" x14ac:dyDescent="0.25">
      <c r="K186"/>
      <c r="L186"/>
    </row>
    <row r="187" spans="11:12" x14ac:dyDescent="0.25">
      <c r="K187"/>
      <c r="L187"/>
    </row>
    <row r="188" spans="11:12" x14ac:dyDescent="0.25">
      <c r="K188"/>
      <c r="L188"/>
    </row>
    <row r="189" spans="11:12" x14ac:dyDescent="0.25">
      <c r="K189"/>
      <c r="L189"/>
    </row>
    <row r="190" spans="11:12" x14ac:dyDescent="0.25">
      <c r="K190"/>
      <c r="L190"/>
    </row>
    <row r="191" spans="11:12" x14ac:dyDescent="0.25">
      <c r="K191"/>
      <c r="L191"/>
    </row>
    <row r="192" spans="11:12" x14ac:dyDescent="0.25">
      <c r="K192"/>
      <c r="L192"/>
    </row>
    <row r="193" spans="11:12" x14ac:dyDescent="0.25">
      <c r="K193"/>
      <c r="L193"/>
    </row>
    <row r="194" spans="11:12" x14ac:dyDescent="0.25">
      <c r="K194"/>
      <c r="L194"/>
    </row>
    <row r="195" spans="11:12" x14ac:dyDescent="0.25">
      <c r="K195"/>
      <c r="L195"/>
    </row>
    <row r="196" spans="11:12" x14ac:dyDescent="0.25">
      <c r="K196"/>
      <c r="L196"/>
    </row>
    <row r="197" spans="11:12" x14ac:dyDescent="0.25">
      <c r="K197"/>
      <c r="L197"/>
    </row>
    <row r="198" spans="11:12" x14ac:dyDescent="0.25">
      <c r="K198"/>
      <c r="L198"/>
    </row>
    <row r="199" spans="11:12" x14ac:dyDescent="0.25">
      <c r="K199"/>
      <c r="L199"/>
    </row>
    <row r="200" spans="11:12" x14ac:dyDescent="0.25">
      <c r="K200"/>
      <c r="L200"/>
    </row>
    <row r="201" spans="11:12" x14ac:dyDescent="0.25">
      <c r="K201"/>
      <c r="L201"/>
    </row>
    <row r="202" spans="11:12" x14ac:dyDescent="0.25">
      <c r="K202"/>
      <c r="L202"/>
    </row>
    <row r="203" spans="11:12" x14ac:dyDescent="0.25">
      <c r="K203"/>
      <c r="L203"/>
    </row>
    <row r="204" spans="11:12" x14ac:dyDescent="0.25">
      <c r="K204"/>
      <c r="L204"/>
    </row>
    <row r="205" spans="11:12" x14ac:dyDescent="0.25">
      <c r="K205"/>
      <c r="L205"/>
    </row>
    <row r="206" spans="11:12" x14ac:dyDescent="0.25">
      <c r="K206"/>
      <c r="L206"/>
    </row>
    <row r="207" spans="11:12" x14ac:dyDescent="0.25">
      <c r="K207"/>
      <c r="L207"/>
    </row>
    <row r="208" spans="11:12" x14ac:dyDescent="0.25">
      <c r="K208"/>
      <c r="L208"/>
    </row>
    <row r="209" spans="11:12" x14ac:dyDescent="0.25">
      <c r="K209"/>
      <c r="L209"/>
    </row>
    <row r="210" spans="11:12" x14ac:dyDescent="0.25">
      <c r="K210"/>
      <c r="L210"/>
    </row>
    <row r="211" spans="11:12" x14ac:dyDescent="0.25">
      <c r="K211"/>
      <c r="L211"/>
    </row>
    <row r="212" spans="11:12" x14ac:dyDescent="0.25">
      <c r="K212"/>
      <c r="L212"/>
    </row>
    <row r="213" spans="11:12" x14ac:dyDescent="0.25">
      <c r="K213"/>
      <c r="L213"/>
    </row>
    <row r="214" spans="11:12" x14ac:dyDescent="0.25">
      <c r="K214"/>
      <c r="L214"/>
    </row>
    <row r="215" spans="11:12" x14ac:dyDescent="0.25">
      <c r="K215"/>
      <c r="L215"/>
    </row>
    <row r="216" spans="11:12" x14ac:dyDescent="0.25">
      <c r="K216"/>
      <c r="L216"/>
    </row>
    <row r="217" spans="11:12" x14ac:dyDescent="0.25">
      <c r="K217"/>
      <c r="L217"/>
    </row>
    <row r="218" spans="11:12" x14ac:dyDescent="0.25">
      <c r="K218"/>
      <c r="L218"/>
    </row>
    <row r="219" spans="11:12" x14ac:dyDescent="0.25">
      <c r="K219"/>
      <c r="L219"/>
    </row>
    <row r="220" spans="11:12" x14ac:dyDescent="0.25">
      <c r="K220"/>
      <c r="L220"/>
    </row>
    <row r="221" spans="11:12" x14ac:dyDescent="0.25">
      <c r="K221"/>
      <c r="L221"/>
    </row>
    <row r="222" spans="11:12" x14ac:dyDescent="0.25">
      <c r="K222"/>
      <c r="L222"/>
    </row>
    <row r="223" spans="11:12" x14ac:dyDescent="0.25">
      <c r="K223"/>
      <c r="L223"/>
    </row>
    <row r="224" spans="11:12" x14ac:dyDescent="0.25">
      <c r="K224"/>
      <c r="L224"/>
    </row>
    <row r="225" spans="11:12" x14ac:dyDescent="0.25">
      <c r="K225"/>
      <c r="L225"/>
    </row>
    <row r="226" spans="11:12" x14ac:dyDescent="0.25">
      <c r="K226"/>
      <c r="L226"/>
    </row>
    <row r="227" spans="11:12" x14ac:dyDescent="0.25">
      <c r="K227"/>
      <c r="L227"/>
    </row>
    <row r="228" spans="11:12" x14ac:dyDescent="0.25">
      <c r="K228"/>
      <c r="L228"/>
    </row>
    <row r="229" spans="11:12" x14ac:dyDescent="0.25">
      <c r="K229"/>
      <c r="L229"/>
    </row>
    <row r="230" spans="11:12" x14ac:dyDescent="0.25">
      <c r="K230"/>
      <c r="L230"/>
    </row>
    <row r="231" spans="11:12" x14ac:dyDescent="0.25">
      <c r="K231"/>
      <c r="L231"/>
    </row>
    <row r="232" spans="11:12" x14ac:dyDescent="0.25">
      <c r="K232"/>
      <c r="L232"/>
    </row>
    <row r="233" spans="11:12" x14ac:dyDescent="0.25">
      <c r="K233"/>
      <c r="L233"/>
    </row>
    <row r="234" spans="11:12" x14ac:dyDescent="0.25">
      <c r="K234"/>
      <c r="L234"/>
    </row>
    <row r="235" spans="11:12" x14ac:dyDescent="0.25">
      <c r="K235"/>
      <c r="L235"/>
    </row>
    <row r="236" spans="11:12" x14ac:dyDescent="0.25">
      <c r="K236"/>
      <c r="L236"/>
    </row>
    <row r="237" spans="11:12" x14ac:dyDescent="0.25">
      <c r="K237"/>
      <c r="L237"/>
    </row>
    <row r="238" spans="11:12" x14ac:dyDescent="0.25">
      <c r="K238"/>
      <c r="L238"/>
    </row>
    <row r="239" spans="11:12" x14ac:dyDescent="0.25">
      <c r="K239"/>
      <c r="L239"/>
    </row>
    <row r="240" spans="11:12" x14ac:dyDescent="0.25">
      <c r="K240"/>
      <c r="L240"/>
    </row>
    <row r="241" spans="11:12" x14ac:dyDescent="0.25">
      <c r="K241"/>
      <c r="L241"/>
    </row>
    <row r="242" spans="11:12" x14ac:dyDescent="0.25">
      <c r="K242"/>
      <c r="L242"/>
    </row>
    <row r="243" spans="11:12" x14ac:dyDescent="0.25">
      <c r="K243"/>
      <c r="L243"/>
    </row>
    <row r="244" spans="11:12" x14ac:dyDescent="0.25">
      <c r="K244"/>
      <c r="L244"/>
    </row>
    <row r="245" spans="11:12" x14ac:dyDescent="0.25">
      <c r="K245"/>
      <c r="L245"/>
    </row>
    <row r="246" spans="11:12" x14ac:dyDescent="0.25">
      <c r="K246"/>
      <c r="L246"/>
    </row>
    <row r="247" spans="11:12" x14ac:dyDescent="0.25">
      <c r="K247"/>
      <c r="L247"/>
    </row>
    <row r="248" spans="11:12" x14ac:dyDescent="0.25">
      <c r="K248"/>
      <c r="L248"/>
    </row>
  </sheetData>
  <mergeCells count="59">
    <mergeCell ref="C8:I8"/>
    <mergeCell ref="B2:J2"/>
    <mergeCell ref="B4:J4"/>
    <mergeCell ref="C5:I5"/>
    <mergeCell ref="C6:I6"/>
    <mergeCell ref="C7:I7"/>
    <mergeCell ref="C9:I9"/>
    <mergeCell ref="B11:C13"/>
    <mergeCell ref="D11:D13"/>
    <mergeCell ref="E11:G11"/>
    <mergeCell ref="H11:H13"/>
    <mergeCell ref="I11:I13"/>
    <mergeCell ref="J11:J13"/>
    <mergeCell ref="B14:B20"/>
    <mergeCell ref="C14:C20"/>
    <mergeCell ref="H14:H21"/>
    <mergeCell ref="I14:I21"/>
    <mergeCell ref="J14:J21"/>
    <mergeCell ref="B21:D21"/>
    <mergeCell ref="B22:B26"/>
    <mergeCell ref="C22:C26"/>
    <mergeCell ref="H22:H27"/>
    <mergeCell ref="I22:I27"/>
    <mergeCell ref="J22:J27"/>
    <mergeCell ref="B27:D27"/>
    <mergeCell ref="B28:B33"/>
    <mergeCell ref="C28:C33"/>
    <mergeCell ref="H28:H34"/>
    <mergeCell ref="I28:I34"/>
    <mergeCell ref="J28:J34"/>
    <mergeCell ref="B34:D34"/>
    <mergeCell ref="B35:B40"/>
    <mergeCell ref="C35:C40"/>
    <mergeCell ref="H35:H41"/>
    <mergeCell ref="I35:I41"/>
    <mergeCell ref="J35:J41"/>
    <mergeCell ref="B41:D41"/>
    <mergeCell ref="B42:B47"/>
    <mergeCell ref="C42:C47"/>
    <mergeCell ref="H42:H48"/>
    <mergeCell ref="I42:I48"/>
    <mergeCell ref="J42:J48"/>
    <mergeCell ref="B48:D48"/>
    <mergeCell ref="J55:J59"/>
    <mergeCell ref="B59:D59"/>
    <mergeCell ref="B49:B53"/>
    <mergeCell ref="C49:C53"/>
    <mergeCell ref="H49:H54"/>
    <mergeCell ref="I49:I54"/>
    <mergeCell ref="J49:J54"/>
    <mergeCell ref="B54:D54"/>
    <mergeCell ref="B60:D60"/>
    <mergeCell ref="E62:G62"/>
    <mergeCell ref="H64:I64"/>
    <mergeCell ref="H65:I65"/>
    <mergeCell ref="B55:B58"/>
    <mergeCell ref="C55:C58"/>
    <mergeCell ref="H55:H59"/>
    <mergeCell ref="I55:I59"/>
  </mergeCells>
  <dataValidations count="1">
    <dataValidation type="whole" showInputMessage="1" showErrorMessage="1" sqref="E42:G47 E14:G20 E28:G33 E22:G26 E35:G40 E49:G53 E55:G58" xr:uid="{00000000-0002-0000-0C00-000000000000}">
      <formula1>1</formula1>
      <formula2>5</formula2>
    </dataValidation>
  </dataValidations>
  <printOptions horizontalCentered="1" verticalCentered="1"/>
  <pageMargins left="0.70866141732283472" right="0.70866141732283472" top="0.74803149606299213" bottom="0.74803149606299213" header="0.31496062992125984" footer="0.31496062992125984"/>
  <pageSetup paperSize="171" scale="52"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2:I36"/>
  <sheetViews>
    <sheetView view="pageBreakPreview" zoomScale="60" zoomScaleNormal="95" zoomScalePageLayoutView="95" workbookViewId="0">
      <selection activeCell="D6" sqref="D6:G6"/>
    </sheetView>
  </sheetViews>
  <sheetFormatPr baseColWidth="10" defaultColWidth="11.42578125" defaultRowHeight="18" x14ac:dyDescent="0.25"/>
  <cols>
    <col min="1" max="1" width="1.85546875" style="109" customWidth="1"/>
    <col min="2" max="2" width="4.7109375" style="109" customWidth="1"/>
    <col min="3" max="3" width="57.28515625" style="109" customWidth="1"/>
    <col min="4" max="4" width="59.28515625" style="109" customWidth="1"/>
    <col min="5" max="5" width="37.42578125" style="109" customWidth="1"/>
    <col min="6" max="6" width="40.85546875" style="109" customWidth="1"/>
    <col min="7" max="7" width="37.85546875" style="109" customWidth="1"/>
    <col min="8" max="8" width="7" style="109" customWidth="1"/>
    <col min="9" max="9" width="1.28515625" style="109" customWidth="1"/>
    <col min="10" max="10" width="24.7109375" style="109" bestFit="1" customWidth="1"/>
    <col min="11" max="16384" width="11.42578125" style="109"/>
  </cols>
  <sheetData>
    <row r="2" spans="1:9" ht="30" customHeight="1" x14ac:dyDescent="0.25">
      <c r="A2" s="108"/>
      <c r="B2" s="108"/>
      <c r="C2" s="108"/>
      <c r="D2" s="108"/>
      <c r="E2" s="108"/>
      <c r="F2" s="108"/>
      <c r="G2" s="108"/>
      <c r="H2" s="108"/>
      <c r="I2" s="108"/>
    </row>
    <row r="3" spans="1:9" ht="18" customHeight="1" thickBot="1" x14ac:dyDescent="0.3">
      <c r="A3" s="108"/>
      <c r="B3" s="108"/>
      <c r="C3" s="108"/>
      <c r="D3" s="108"/>
      <c r="E3" s="108"/>
      <c r="F3" s="108"/>
      <c r="G3" s="108"/>
      <c r="H3" s="108"/>
      <c r="I3" s="108"/>
    </row>
    <row r="4" spans="1:9" ht="36.75" customHeight="1" thickBot="1" x14ac:dyDescent="0.3">
      <c r="A4" s="108"/>
      <c r="B4" s="538" t="s">
        <v>315</v>
      </c>
      <c r="C4" s="539"/>
      <c r="D4" s="539"/>
      <c r="E4" s="539"/>
      <c r="F4" s="539"/>
      <c r="G4" s="539"/>
      <c r="H4" s="540"/>
      <c r="I4" s="108"/>
    </row>
    <row r="5" spans="1:9" x14ac:dyDescent="0.25">
      <c r="A5" s="108"/>
      <c r="B5" s="110"/>
      <c r="C5" s="111"/>
      <c r="D5" s="700"/>
      <c r="E5" s="700"/>
      <c r="F5" s="700"/>
      <c r="G5" s="700"/>
      <c r="H5" s="112"/>
      <c r="I5" s="108"/>
    </row>
    <row r="6" spans="1:9" x14ac:dyDescent="0.25">
      <c r="A6" s="108"/>
      <c r="B6" s="110"/>
      <c r="C6" s="111" t="s">
        <v>316</v>
      </c>
      <c r="D6" s="701" t="s">
        <v>240</v>
      </c>
      <c r="E6" s="701"/>
      <c r="F6" s="701"/>
      <c r="G6" s="701"/>
      <c r="H6" s="112"/>
      <c r="I6" s="108"/>
    </row>
    <row r="7" spans="1:9" x14ac:dyDescent="0.25">
      <c r="A7" s="108"/>
      <c r="B7" s="110"/>
      <c r="C7" s="111" t="s">
        <v>317</v>
      </c>
      <c r="D7" s="702" t="s">
        <v>318</v>
      </c>
      <c r="E7" s="702"/>
      <c r="F7" s="702"/>
      <c r="G7" s="702"/>
      <c r="H7" s="112"/>
      <c r="I7" s="108"/>
    </row>
    <row r="8" spans="1:9" x14ac:dyDescent="0.25">
      <c r="A8" s="108"/>
      <c r="B8" s="110"/>
      <c r="C8" s="111" t="s">
        <v>319</v>
      </c>
      <c r="D8" s="703" t="str">
        <f>+E33</f>
        <v>01/07/22 - 20/09/22</v>
      </c>
      <c r="E8" s="702"/>
      <c r="F8" s="702"/>
      <c r="G8" s="702"/>
      <c r="H8" s="112"/>
      <c r="I8" s="108"/>
    </row>
    <row r="9" spans="1:9" ht="18.75" thickBot="1" x14ac:dyDescent="0.3">
      <c r="A9" s="108"/>
      <c r="B9" s="110"/>
      <c r="C9" s="111"/>
      <c r="D9" s="113"/>
      <c r="E9" s="113"/>
      <c r="F9" s="113"/>
      <c r="G9" s="113"/>
      <c r="H9" s="112"/>
      <c r="I9" s="108"/>
    </row>
    <row r="10" spans="1:9" ht="36" customHeight="1" thickBot="1" x14ac:dyDescent="0.3">
      <c r="A10" s="108"/>
      <c r="B10" s="697" t="s">
        <v>320</v>
      </c>
      <c r="C10" s="698"/>
      <c r="D10" s="698"/>
      <c r="E10" s="698"/>
      <c r="F10" s="698"/>
      <c r="G10" s="698"/>
      <c r="H10" s="699"/>
      <c r="I10" s="108"/>
    </row>
    <row r="11" spans="1:9" x14ac:dyDescent="0.25">
      <c r="A11" s="108"/>
      <c r="B11" s="110"/>
      <c r="C11" s="108"/>
      <c r="D11" s="108"/>
      <c r="E11" s="108"/>
      <c r="F11" s="108"/>
      <c r="G11" s="108"/>
      <c r="H11" s="112"/>
      <c r="I11" s="108"/>
    </row>
    <row r="12" spans="1:9" x14ac:dyDescent="0.25">
      <c r="A12" s="108"/>
      <c r="B12" s="110"/>
      <c r="C12" s="705" t="s">
        <v>321</v>
      </c>
      <c r="D12" s="114"/>
      <c r="E12" s="114"/>
      <c r="F12" s="700"/>
      <c r="G12" s="700"/>
      <c r="H12" s="706"/>
      <c r="I12" s="108"/>
    </row>
    <row r="13" spans="1:9" x14ac:dyDescent="0.25">
      <c r="A13" s="108"/>
      <c r="B13" s="110"/>
      <c r="C13" s="705"/>
      <c r="D13" s="115">
        <f>+'ANEXO 1'!O27</f>
        <v>0.55940163934426224</v>
      </c>
      <c r="E13" s="707">
        <f>(D13*D14)/100%</f>
        <v>0.4475213114754098</v>
      </c>
      <c r="F13" s="700"/>
      <c r="G13" s="700"/>
      <c r="H13" s="706"/>
      <c r="I13" s="108"/>
    </row>
    <row r="14" spans="1:9" ht="40.5" customHeight="1" x14ac:dyDescent="0.25">
      <c r="A14" s="108"/>
      <c r="B14" s="110"/>
      <c r="C14" s="116" t="s">
        <v>322</v>
      </c>
      <c r="D14" s="117">
        <v>0.8</v>
      </c>
      <c r="E14" s="707"/>
      <c r="F14" s="700"/>
      <c r="G14" s="700"/>
      <c r="H14" s="706"/>
      <c r="I14" s="108"/>
    </row>
    <row r="15" spans="1:9" x14ac:dyDescent="0.25">
      <c r="A15" s="108"/>
      <c r="B15" s="110"/>
      <c r="C15" s="114" t="s">
        <v>323</v>
      </c>
      <c r="D15" s="118">
        <f>+'ANEXO 2'!I62</f>
        <v>0</v>
      </c>
      <c r="E15" s="707">
        <f>(D15*D16)/5</f>
        <v>0</v>
      </c>
      <c r="F15" s="700"/>
      <c r="G15" s="700"/>
      <c r="H15" s="706"/>
      <c r="I15" s="108"/>
    </row>
    <row r="16" spans="1:9" x14ac:dyDescent="0.25">
      <c r="A16" s="108"/>
      <c r="B16" s="110"/>
      <c r="C16" s="114" t="s">
        <v>324</v>
      </c>
      <c r="D16" s="117">
        <v>0.2</v>
      </c>
      <c r="E16" s="707"/>
      <c r="F16" s="700"/>
      <c r="G16" s="700"/>
      <c r="H16" s="706"/>
      <c r="I16" s="108"/>
    </row>
    <row r="17" spans="1:9" x14ac:dyDescent="0.25">
      <c r="A17" s="108"/>
      <c r="B17" s="110"/>
      <c r="C17" s="114"/>
      <c r="D17" s="117"/>
      <c r="E17" s="119"/>
      <c r="F17" s="700"/>
      <c r="G17" s="700"/>
      <c r="H17" s="706"/>
      <c r="I17" s="108"/>
    </row>
    <row r="18" spans="1:9" x14ac:dyDescent="0.25">
      <c r="A18" s="108"/>
      <c r="B18" s="110"/>
      <c r="C18" s="114" t="s">
        <v>325</v>
      </c>
      <c r="D18" s="117"/>
      <c r="E18" s="115">
        <f>SUM(E13:E16)</f>
        <v>0.4475213114754098</v>
      </c>
      <c r="F18" s="700"/>
      <c r="G18" s="700"/>
      <c r="H18" s="706"/>
      <c r="I18" s="108"/>
    </row>
    <row r="19" spans="1:9" x14ac:dyDescent="0.25">
      <c r="A19" s="108"/>
      <c r="B19" s="110"/>
      <c r="C19" s="108"/>
      <c r="D19" s="108"/>
      <c r="E19" s="108"/>
      <c r="F19" s="108"/>
      <c r="G19" s="700"/>
      <c r="H19" s="706"/>
      <c r="I19" s="108"/>
    </row>
    <row r="20" spans="1:9" x14ac:dyDescent="0.25">
      <c r="A20" s="108"/>
      <c r="B20" s="110"/>
      <c r="C20" s="708" t="s">
        <v>326</v>
      </c>
      <c r="D20" s="710">
        <v>0.05</v>
      </c>
      <c r="E20" s="712">
        <f>+'ANEXO 1'!O30</f>
        <v>2.9672131147540984E-2</v>
      </c>
      <c r="F20" s="108"/>
      <c r="G20" s="700"/>
      <c r="H20" s="706"/>
      <c r="I20" s="108"/>
    </row>
    <row r="21" spans="1:9" x14ac:dyDescent="0.25">
      <c r="A21" s="108"/>
      <c r="B21" s="110"/>
      <c r="C21" s="709"/>
      <c r="D21" s="711"/>
      <c r="E21" s="713"/>
      <c r="F21" s="108"/>
      <c r="G21" s="120"/>
      <c r="H21" s="121"/>
      <c r="I21" s="108"/>
    </row>
    <row r="22" spans="1:9" ht="18.75" thickBot="1" x14ac:dyDescent="0.3">
      <c r="A22" s="108"/>
      <c r="B22" s="110"/>
      <c r="C22" s="108"/>
      <c r="D22" s="108"/>
      <c r="E22" s="108"/>
      <c r="F22" s="108"/>
      <c r="G22" s="120"/>
      <c r="H22" s="121"/>
      <c r="I22" s="108"/>
    </row>
    <row r="23" spans="1:9" ht="24.95" customHeight="1" thickBot="1" x14ac:dyDescent="0.3">
      <c r="A23" s="108"/>
      <c r="B23" s="110"/>
      <c r="C23" s="108"/>
      <c r="D23" s="122" t="s">
        <v>327</v>
      </c>
      <c r="E23" s="123">
        <f>E18+E20</f>
        <v>0.47719344262295077</v>
      </c>
      <c r="F23" s="108"/>
      <c r="G23" s="120"/>
      <c r="H23" s="121"/>
      <c r="I23" s="108"/>
    </row>
    <row r="24" spans="1:9" x14ac:dyDescent="0.25">
      <c r="A24" s="108"/>
      <c r="B24" s="110"/>
      <c r="C24" s="108"/>
      <c r="D24" s="108"/>
      <c r="E24" s="108"/>
      <c r="F24" s="108"/>
      <c r="G24" s="108"/>
      <c r="H24" s="112"/>
      <c r="I24" s="108"/>
    </row>
    <row r="25" spans="1:9" x14ac:dyDescent="0.25">
      <c r="A25" s="108"/>
      <c r="B25" s="110"/>
      <c r="C25" s="108"/>
      <c r="D25" s="108"/>
      <c r="E25" s="108"/>
      <c r="F25" s="108"/>
      <c r="G25" s="108"/>
      <c r="H25" s="112"/>
      <c r="I25" s="108"/>
    </row>
    <row r="26" spans="1:9" x14ac:dyDescent="0.25">
      <c r="A26" s="108"/>
      <c r="B26" s="110"/>
      <c r="C26" s="108"/>
      <c r="D26" s="108"/>
      <c r="E26" s="108"/>
      <c r="F26" s="108"/>
      <c r="G26" s="108"/>
      <c r="H26" s="112"/>
      <c r="I26" s="108"/>
    </row>
    <row r="27" spans="1:9" x14ac:dyDescent="0.25">
      <c r="A27" s="108"/>
      <c r="B27" s="110"/>
      <c r="C27" s="108"/>
      <c r="D27" s="108"/>
      <c r="E27" s="108"/>
      <c r="F27" s="108"/>
      <c r="G27" s="108"/>
      <c r="H27" s="112"/>
      <c r="I27" s="108"/>
    </row>
    <row r="28" spans="1:9" x14ac:dyDescent="0.25">
      <c r="A28" s="108"/>
      <c r="B28" s="110"/>
      <c r="C28" s="714" t="str">
        <f>+'ANEXO 1'!G36</f>
        <v>Julio Cesar Aldana Bula</v>
      </c>
      <c r="D28" s="714"/>
      <c r="E28" s="108"/>
      <c r="F28" s="714" t="str">
        <f>+'ANEXO 1'!K36</f>
        <v>Roy Galindo Wehdeking</v>
      </c>
      <c r="G28" s="714"/>
      <c r="H28" s="112"/>
      <c r="I28" s="108"/>
    </row>
    <row r="29" spans="1:9" x14ac:dyDescent="0.25">
      <c r="A29" s="108"/>
      <c r="B29" s="110"/>
      <c r="C29" s="704" t="s">
        <v>242</v>
      </c>
      <c r="D29" s="704"/>
      <c r="E29" s="108"/>
      <c r="F29" s="704" t="s">
        <v>328</v>
      </c>
      <c r="G29" s="704"/>
      <c r="H29" s="121"/>
      <c r="I29" s="108"/>
    </row>
    <row r="30" spans="1:9" x14ac:dyDescent="0.25">
      <c r="A30" s="108"/>
      <c r="B30" s="110"/>
      <c r="C30" s="108"/>
      <c r="D30" s="108"/>
      <c r="E30" s="108"/>
      <c r="F30" s="108"/>
      <c r="G30" s="108"/>
      <c r="H30" s="112"/>
      <c r="I30" s="108"/>
    </row>
    <row r="31" spans="1:9" x14ac:dyDescent="0.25">
      <c r="A31" s="108"/>
      <c r="B31" s="110"/>
      <c r="C31" s="108"/>
      <c r="D31" s="108"/>
      <c r="E31" s="108"/>
      <c r="F31" s="108"/>
      <c r="G31" s="108"/>
      <c r="H31" s="112"/>
      <c r="I31" s="108"/>
    </row>
    <row r="32" spans="1:9" x14ac:dyDescent="0.25">
      <c r="A32" s="108"/>
      <c r="B32" s="110"/>
      <c r="C32" s="108"/>
      <c r="D32" s="108"/>
      <c r="E32" s="108"/>
      <c r="F32" s="108"/>
      <c r="G32" s="108"/>
      <c r="H32" s="112"/>
      <c r="I32" s="108"/>
    </row>
    <row r="33" spans="1:9" x14ac:dyDescent="0.25">
      <c r="A33" s="108"/>
      <c r="B33" s="110"/>
      <c r="C33" s="108"/>
      <c r="D33" s="124" t="s">
        <v>329</v>
      </c>
      <c r="E33" s="195" t="str">
        <f>+'ANEXO 2'!D64</f>
        <v>01/07/22 - 20/09/22</v>
      </c>
      <c r="F33" s="108"/>
      <c r="G33" s="108"/>
      <c r="H33" s="112"/>
      <c r="I33" s="108"/>
    </row>
    <row r="34" spans="1:9" x14ac:dyDescent="0.25">
      <c r="A34" s="108"/>
      <c r="B34" s="110"/>
      <c r="C34" s="108"/>
      <c r="D34" s="124" t="s">
        <v>330</v>
      </c>
      <c r="E34" s="196" t="str">
        <f>+'ANEXO 2'!D65</f>
        <v>01/01/2022 AL 31/12/2022</v>
      </c>
      <c r="F34" s="108"/>
      <c r="G34" s="108"/>
      <c r="H34" s="112"/>
      <c r="I34" s="108"/>
    </row>
    <row r="35" spans="1:9" ht="18.75" thickBot="1" x14ac:dyDescent="0.3">
      <c r="A35" s="108"/>
      <c r="B35" s="125"/>
      <c r="C35" s="126"/>
      <c r="D35" s="126"/>
      <c r="E35" s="126"/>
      <c r="F35" s="126"/>
      <c r="G35" s="126"/>
      <c r="H35" s="127"/>
      <c r="I35" s="108"/>
    </row>
    <row r="36" spans="1:9" ht="13.35" customHeight="1" x14ac:dyDescent="0.25">
      <c r="A36" s="108"/>
      <c r="B36" s="108"/>
      <c r="C36" s="108"/>
      <c r="D36" s="108"/>
      <c r="E36" s="108"/>
      <c r="F36" s="108"/>
      <c r="G36" s="108"/>
      <c r="H36" s="108"/>
      <c r="I36" s="108"/>
    </row>
  </sheetData>
  <mergeCells count="18">
    <mergeCell ref="C29:D29"/>
    <mergeCell ref="F29:G29"/>
    <mergeCell ref="C12:C13"/>
    <mergeCell ref="F12:H18"/>
    <mergeCell ref="E13:E14"/>
    <mergeCell ref="E15:E16"/>
    <mergeCell ref="G19:H20"/>
    <mergeCell ref="C20:C21"/>
    <mergeCell ref="D20:D21"/>
    <mergeCell ref="E20:E21"/>
    <mergeCell ref="C28:D28"/>
    <mergeCell ref="F28:G28"/>
    <mergeCell ref="B10:H10"/>
    <mergeCell ref="B4:H4"/>
    <mergeCell ref="D5:G5"/>
    <mergeCell ref="D6:G6"/>
    <mergeCell ref="D7:G7"/>
    <mergeCell ref="D8:G8"/>
  </mergeCells>
  <pageMargins left="0.70866141732283472" right="0.70866141732283472" top="0.74803149606299213" bottom="0.74803149606299213" header="0.31496062992125984" footer="0.31496062992125984"/>
  <pageSetup paperSize="171" scale="2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19"/>
  <sheetViews>
    <sheetView view="pageBreakPreview" topLeftCell="B37" zoomScale="70" zoomScaleNormal="86" zoomScaleSheetLayoutView="70" zoomScalePageLayoutView="86" workbookViewId="0">
      <selection activeCell="O30" sqref="O30:O32"/>
    </sheetView>
  </sheetViews>
  <sheetFormatPr baseColWidth="10" defaultColWidth="10.85546875" defaultRowHeight="15.75" x14ac:dyDescent="0.25"/>
  <cols>
    <col min="1" max="1" width="3.28515625" style="57" customWidth="1"/>
    <col min="2" max="2" width="38.28515625" style="57" customWidth="1"/>
    <col min="3" max="3" width="15.28515625" style="57" bestFit="1" customWidth="1"/>
    <col min="4" max="8" width="10.85546875" style="57"/>
    <col min="9" max="9" width="17.85546875" style="57" customWidth="1"/>
    <col min="10" max="10" width="3.140625" style="57" customWidth="1"/>
    <col min="11" max="11" width="3.42578125" style="57" customWidth="1"/>
    <col min="12" max="12" width="38.42578125" style="57" customWidth="1"/>
    <col min="13" max="13" width="15.28515625" style="57" customWidth="1"/>
    <col min="14" max="16" width="10.85546875" style="57"/>
    <col min="17" max="17" width="11.42578125" style="57" customWidth="1"/>
    <col min="18" max="19" width="10.85546875" style="57"/>
    <col min="20" max="20" width="17.85546875" style="57" customWidth="1"/>
    <col min="21" max="21" width="3.28515625" style="57" customWidth="1"/>
    <col min="22" max="16384" width="10.85546875" style="57"/>
  </cols>
  <sheetData>
    <row r="1" spans="1:12" x14ac:dyDescent="0.25">
      <c r="A1" s="58"/>
      <c r="B1" s="58"/>
      <c r="C1" s="58"/>
      <c r="D1" s="58"/>
      <c r="E1" s="58"/>
      <c r="F1" s="58"/>
      <c r="G1" s="58"/>
      <c r="H1" s="58"/>
      <c r="I1" s="58"/>
      <c r="J1" s="58"/>
      <c r="K1" s="58"/>
    </row>
    <row r="2" spans="1:12" x14ac:dyDescent="0.25">
      <c r="A2" s="58"/>
      <c r="B2" s="58"/>
      <c r="C2" s="58"/>
      <c r="D2" s="58"/>
      <c r="E2" s="58"/>
      <c r="F2" s="58"/>
      <c r="G2" s="58"/>
      <c r="H2" s="58"/>
      <c r="I2" s="58"/>
      <c r="J2" s="58"/>
      <c r="K2" s="58"/>
    </row>
    <row r="3" spans="1:12" x14ac:dyDescent="0.25">
      <c r="A3" s="58"/>
      <c r="B3" s="58"/>
      <c r="C3" s="58"/>
      <c r="D3" s="58"/>
      <c r="E3" s="58"/>
      <c r="F3" s="58"/>
      <c r="G3" s="58"/>
      <c r="H3" s="58"/>
      <c r="I3" s="58"/>
      <c r="J3" s="58"/>
      <c r="K3" s="58"/>
    </row>
    <row r="4" spans="1:12" ht="24.75" customHeight="1" x14ac:dyDescent="0.25">
      <c r="A4" s="172"/>
      <c r="B4" s="58"/>
      <c r="C4" s="58"/>
      <c r="D4" s="58"/>
      <c r="E4" s="58"/>
      <c r="F4" s="58"/>
      <c r="G4" s="58"/>
      <c r="H4" s="58"/>
      <c r="I4" s="58"/>
      <c r="J4" s="58"/>
      <c r="K4" s="58"/>
      <c r="L4" s="63"/>
    </row>
    <row r="5" spans="1:12" x14ac:dyDescent="0.25">
      <c r="A5" s="63"/>
      <c r="B5" s="58"/>
      <c r="C5" s="58"/>
      <c r="D5" s="58"/>
      <c r="E5" s="58"/>
      <c r="F5" s="58"/>
      <c r="G5" s="58"/>
      <c r="H5" s="58"/>
      <c r="I5" s="58"/>
      <c r="J5" s="58"/>
      <c r="K5" s="58"/>
      <c r="L5" s="63"/>
    </row>
    <row r="6" spans="1:12" ht="12" customHeight="1" x14ac:dyDescent="0.25">
      <c r="A6" s="63"/>
      <c r="B6" s="173"/>
      <c r="C6" s="173"/>
      <c r="D6" s="173"/>
      <c r="E6" s="173"/>
      <c r="F6" s="173"/>
      <c r="G6" s="173"/>
      <c r="H6" s="173"/>
      <c r="I6" s="173"/>
      <c r="J6" s="173"/>
      <c r="K6" s="64"/>
      <c r="L6" s="63"/>
    </row>
    <row r="7" spans="1:12" ht="24" customHeight="1" x14ac:dyDescent="0.4">
      <c r="A7" s="63"/>
      <c r="B7" s="348" t="s">
        <v>51</v>
      </c>
      <c r="C7" s="348"/>
      <c r="D7" s="348"/>
      <c r="E7" s="348"/>
      <c r="F7" s="348"/>
      <c r="G7" s="348"/>
      <c r="H7" s="348"/>
      <c r="I7" s="348"/>
      <c r="J7" s="174"/>
      <c r="K7" s="64"/>
      <c r="L7" s="63"/>
    </row>
    <row r="8" spans="1:12" ht="12.95" customHeight="1" x14ac:dyDescent="0.25">
      <c r="A8" s="63"/>
      <c r="B8" s="64"/>
      <c r="C8" s="64"/>
      <c r="D8" s="175"/>
      <c r="E8" s="64"/>
      <c r="F8" s="64"/>
      <c r="G8" s="175"/>
      <c r="H8" s="64"/>
      <c r="I8" s="64"/>
      <c r="J8" s="64"/>
      <c r="K8" s="64"/>
      <c r="L8" s="63"/>
    </row>
    <row r="9" spans="1:12" ht="26.25" customHeight="1" x14ac:dyDescent="0.25">
      <c r="A9" s="63"/>
      <c r="B9" s="349" t="s">
        <v>52</v>
      </c>
      <c r="C9" s="349"/>
      <c r="D9" s="349"/>
      <c r="E9" s="349"/>
      <c r="F9" s="349"/>
      <c r="G9" s="349"/>
      <c r="H9" s="349"/>
      <c r="I9" s="349"/>
      <c r="J9" s="176"/>
      <c r="K9" s="64"/>
      <c r="L9" s="63"/>
    </row>
    <row r="10" spans="1:12" ht="15.95" customHeight="1" thickBot="1" x14ac:dyDescent="0.3">
      <c r="A10" s="63"/>
      <c r="B10" s="64"/>
      <c r="C10" s="64"/>
      <c r="D10" s="64"/>
      <c r="E10" s="64"/>
      <c r="F10" s="64"/>
      <c r="G10" s="64"/>
      <c r="H10" s="64"/>
      <c r="I10" s="64"/>
      <c r="J10" s="64"/>
      <c r="K10" s="64"/>
      <c r="L10" s="63"/>
    </row>
    <row r="11" spans="1:12" ht="66.75" customHeight="1" thickBot="1" x14ac:dyDescent="0.3">
      <c r="A11" s="63"/>
      <c r="B11" s="65" t="s">
        <v>53</v>
      </c>
      <c r="C11" s="345" t="s">
        <v>54</v>
      </c>
      <c r="D11" s="346"/>
      <c r="E11" s="346"/>
      <c r="F11" s="346"/>
      <c r="G11" s="346"/>
      <c r="H11" s="346"/>
      <c r="I11" s="347"/>
      <c r="J11" s="177"/>
      <c r="K11" s="64"/>
      <c r="L11" s="63"/>
    </row>
    <row r="12" spans="1:12" ht="24.75" customHeight="1" x14ac:dyDescent="0.25">
      <c r="A12" s="63"/>
      <c r="B12" s="350" t="s">
        <v>55</v>
      </c>
      <c r="C12" s="353" t="s">
        <v>56</v>
      </c>
      <c r="D12" s="354"/>
      <c r="E12" s="354"/>
      <c r="F12" s="354"/>
      <c r="G12" s="354"/>
      <c r="H12" s="354"/>
      <c r="I12" s="355"/>
      <c r="J12" s="177"/>
      <c r="K12" s="64"/>
      <c r="L12" s="63"/>
    </row>
    <row r="13" spans="1:12" ht="51.75" customHeight="1" x14ac:dyDescent="0.25">
      <c r="A13" s="63"/>
      <c r="B13" s="351"/>
      <c r="C13" s="356"/>
      <c r="D13" s="357"/>
      <c r="E13" s="357"/>
      <c r="F13" s="357"/>
      <c r="G13" s="357"/>
      <c r="H13" s="357"/>
      <c r="I13" s="358"/>
      <c r="J13" s="177"/>
      <c r="K13" s="64"/>
      <c r="L13" s="63"/>
    </row>
    <row r="14" spans="1:12" ht="42" customHeight="1" thickBot="1" x14ac:dyDescent="0.3">
      <c r="A14" s="63"/>
      <c r="B14" s="352"/>
      <c r="C14" s="359"/>
      <c r="D14" s="360"/>
      <c r="E14" s="360"/>
      <c r="F14" s="360"/>
      <c r="G14" s="360"/>
      <c r="H14" s="360"/>
      <c r="I14" s="361"/>
      <c r="J14" s="177"/>
      <c r="K14" s="64"/>
      <c r="L14" s="63"/>
    </row>
    <row r="15" spans="1:12" ht="90" customHeight="1" thickBot="1" x14ac:dyDescent="0.3">
      <c r="A15" s="63"/>
      <c r="B15" s="178" t="s">
        <v>57</v>
      </c>
      <c r="C15" s="345" t="s">
        <v>58</v>
      </c>
      <c r="D15" s="346"/>
      <c r="E15" s="346"/>
      <c r="F15" s="346"/>
      <c r="G15" s="346"/>
      <c r="H15" s="346"/>
      <c r="I15" s="347"/>
      <c r="J15" s="177"/>
      <c r="K15" s="64"/>
      <c r="L15" s="63"/>
    </row>
    <row r="16" spans="1:12" ht="48.75" customHeight="1" x14ac:dyDescent="0.25">
      <c r="A16" s="63"/>
      <c r="B16" s="350" t="s">
        <v>59</v>
      </c>
      <c r="C16" s="353" t="s">
        <v>60</v>
      </c>
      <c r="D16" s="354"/>
      <c r="E16" s="354"/>
      <c r="F16" s="354"/>
      <c r="G16" s="354"/>
      <c r="H16" s="354"/>
      <c r="I16" s="355"/>
      <c r="J16" s="177"/>
      <c r="K16" s="64"/>
      <c r="L16" s="63"/>
    </row>
    <row r="17" spans="1:21" ht="38.25" customHeight="1" thickBot="1" x14ac:dyDescent="0.3">
      <c r="A17" s="63"/>
      <c r="B17" s="352"/>
      <c r="C17" s="359"/>
      <c r="D17" s="360"/>
      <c r="E17" s="360"/>
      <c r="F17" s="360"/>
      <c r="G17" s="360"/>
      <c r="H17" s="360"/>
      <c r="I17" s="361"/>
      <c r="J17" s="177"/>
      <c r="K17" s="64"/>
      <c r="L17" s="63"/>
    </row>
    <row r="18" spans="1:21" ht="15" customHeight="1" x14ac:dyDescent="0.25">
      <c r="A18" s="63"/>
      <c r="B18" s="350" t="s">
        <v>61</v>
      </c>
      <c r="C18" s="353" t="s">
        <v>62</v>
      </c>
      <c r="D18" s="354"/>
      <c r="E18" s="354"/>
      <c r="F18" s="354"/>
      <c r="G18" s="354"/>
      <c r="H18" s="354"/>
      <c r="I18" s="355"/>
      <c r="J18" s="177"/>
      <c r="K18" s="64"/>
      <c r="L18" s="63"/>
    </row>
    <row r="19" spans="1:21" ht="59.25" customHeight="1" x14ac:dyDescent="0.25">
      <c r="A19" s="63"/>
      <c r="B19" s="351"/>
      <c r="C19" s="356"/>
      <c r="D19" s="357"/>
      <c r="E19" s="357"/>
      <c r="F19" s="357"/>
      <c r="G19" s="357"/>
      <c r="H19" s="357"/>
      <c r="I19" s="358"/>
      <c r="J19" s="177"/>
      <c r="K19" s="64"/>
      <c r="L19" s="63"/>
    </row>
    <row r="20" spans="1:21" ht="39" customHeight="1" thickBot="1" x14ac:dyDescent="0.3">
      <c r="A20" s="63"/>
      <c r="B20" s="352"/>
      <c r="C20" s="359"/>
      <c r="D20" s="360"/>
      <c r="E20" s="360"/>
      <c r="F20" s="360"/>
      <c r="G20" s="360"/>
      <c r="H20" s="360"/>
      <c r="I20" s="361"/>
      <c r="J20" s="177"/>
      <c r="K20" s="64"/>
      <c r="L20" s="63"/>
    </row>
    <row r="21" spans="1:21" ht="90" customHeight="1" x14ac:dyDescent="0.25">
      <c r="A21" s="63"/>
      <c r="B21" s="350" t="s">
        <v>63</v>
      </c>
      <c r="C21" s="353" t="s">
        <v>64</v>
      </c>
      <c r="D21" s="354"/>
      <c r="E21" s="354"/>
      <c r="F21" s="354"/>
      <c r="G21" s="354"/>
      <c r="H21" s="354"/>
      <c r="I21" s="355"/>
      <c r="J21" s="177"/>
      <c r="K21" s="64"/>
      <c r="L21" s="63"/>
    </row>
    <row r="22" spans="1:21" ht="54.75" customHeight="1" x14ac:dyDescent="0.25">
      <c r="A22" s="63"/>
      <c r="B22" s="351"/>
      <c r="C22" s="356"/>
      <c r="D22" s="357"/>
      <c r="E22" s="357"/>
      <c r="F22" s="357"/>
      <c r="G22" s="357"/>
      <c r="H22" s="357"/>
      <c r="I22" s="358"/>
      <c r="J22" s="177"/>
      <c r="K22" s="64"/>
      <c r="L22" s="63"/>
    </row>
    <row r="23" spans="1:21" ht="65.25" customHeight="1" x14ac:dyDescent="0.25">
      <c r="A23" s="63"/>
      <c r="B23" s="351"/>
      <c r="C23" s="356"/>
      <c r="D23" s="357"/>
      <c r="E23" s="357"/>
      <c r="F23" s="357"/>
      <c r="G23" s="357"/>
      <c r="H23" s="357"/>
      <c r="I23" s="358"/>
      <c r="J23" s="177"/>
      <c r="K23" s="64"/>
      <c r="L23" s="63"/>
    </row>
    <row r="24" spans="1:21" ht="55.5" customHeight="1" thickBot="1" x14ac:dyDescent="0.3">
      <c r="A24" s="63"/>
      <c r="B24" s="351"/>
      <c r="C24" s="356"/>
      <c r="D24" s="357"/>
      <c r="E24" s="357"/>
      <c r="F24" s="357"/>
      <c r="G24" s="357"/>
      <c r="H24" s="357"/>
      <c r="I24" s="358"/>
      <c r="J24" s="177"/>
      <c r="K24" s="64"/>
      <c r="L24" s="63"/>
    </row>
    <row r="25" spans="1:21" ht="57" customHeight="1" thickBot="1" x14ac:dyDescent="0.3">
      <c r="A25" s="63"/>
      <c r="B25" s="179" t="s">
        <v>65</v>
      </c>
      <c r="C25" s="345" t="s">
        <v>66</v>
      </c>
      <c r="D25" s="346"/>
      <c r="E25" s="346"/>
      <c r="F25" s="346"/>
      <c r="G25" s="346"/>
      <c r="H25" s="346"/>
      <c r="I25" s="347"/>
      <c r="J25" s="177"/>
      <c r="K25" s="64"/>
      <c r="L25" s="63"/>
    </row>
    <row r="26" spans="1:21" ht="24.75" customHeight="1" x14ac:dyDescent="0.25">
      <c r="A26" s="63"/>
      <c r="B26" s="350" t="s">
        <v>67</v>
      </c>
      <c r="C26" s="353" t="s">
        <v>68</v>
      </c>
      <c r="D26" s="354"/>
      <c r="E26" s="354"/>
      <c r="F26" s="354"/>
      <c r="G26" s="354"/>
      <c r="H26" s="354"/>
      <c r="I26" s="355"/>
      <c r="J26" s="177"/>
      <c r="K26" s="64"/>
      <c r="L26" s="63"/>
    </row>
    <row r="27" spans="1:21" ht="54.95" customHeight="1" thickBot="1" x14ac:dyDescent="0.3">
      <c r="A27" s="63"/>
      <c r="B27" s="352"/>
      <c r="C27" s="356"/>
      <c r="D27" s="357"/>
      <c r="E27" s="357"/>
      <c r="F27" s="357"/>
      <c r="G27" s="357"/>
      <c r="H27" s="357"/>
      <c r="I27" s="358"/>
      <c r="J27" s="177"/>
      <c r="K27" s="64"/>
      <c r="L27" s="63"/>
    </row>
    <row r="28" spans="1:21" ht="30" customHeight="1" x14ac:dyDescent="0.25">
      <c r="A28" s="63"/>
      <c r="B28" s="350" t="s">
        <v>69</v>
      </c>
      <c r="C28" s="353" t="s">
        <v>70</v>
      </c>
      <c r="D28" s="354"/>
      <c r="E28" s="354"/>
      <c r="F28" s="354"/>
      <c r="G28" s="354"/>
      <c r="H28" s="354"/>
      <c r="I28" s="355"/>
      <c r="J28" s="177"/>
      <c r="K28" s="75"/>
      <c r="L28" s="75"/>
      <c r="M28" s="75"/>
      <c r="N28" s="75"/>
      <c r="O28" s="75"/>
      <c r="P28" s="75"/>
      <c r="Q28" s="75"/>
      <c r="R28" s="75"/>
      <c r="S28" s="75"/>
      <c r="T28" s="75"/>
      <c r="U28" s="63"/>
    </row>
    <row r="29" spans="1:21" ht="42.75" customHeight="1" thickBot="1" x14ac:dyDescent="0.3">
      <c r="A29" s="63"/>
      <c r="B29" s="352"/>
      <c r="C29" s="359"/>
      <c r="D29" s="360"/>
      <c r="E29" s="360"/>
      <c r="F29" s="360"/>
      <c r="G29" s="360"/>
      <c r="H29" s="360"/>
      <c r="I29" s="361"/>
      <c r="J29" s="177"/>
      <c r="K29" s="75"/>
      <c r="L29" s="75"/>
      <c r="M29" s="75"/>
      <c r="N29" s="75"/>
      <c r="O29" s="75"/>
      <c r="P29" s="75"/>
      <c r="Q29" s="75"/>
      <c r="R29" s="75"/>
      <c r="S29" s="75"/>
      <c r="T29" s="75"/>
      <c r="U29" s="63"/>
    </row>
    <row r="30" spans="1:21" ht="59.25" customHeight="1" thickBot="1" x14ac:dyDescent="0.3">
      <c r="A30" s="63"/>
      <c r="B30" s="179" t="s">
        <v>71</v>
      </c>
      <c r="C30" s="345" t="s">
        <v>72</v>
      </c>
      <c r="D30" s="346"/>
      <c r="E30" s="346"/>
      <c r="F30" s="346"/>
      <c r="G30" s="346"/>
      <c r="H30" s="346"/>
      <c r="I30" s="347"/>
      <c r="J30" s="177"/>
      <c r="K30" s="75"/>
      <c r="L30" s="75"/>
      <c r="M30" s="75"/>
      <c r="N30" s="75"/>
      <c r="O30" s="75"/>
      <c r="P30" s="75"/>
      <c r="Q30" s="75"/>
      <c r="R30" s="75"/>
      <c r="S30" s="75"/>
      <c r="T30" s="75"/>
      <c r="U30" s="63"/>
    </row>
    <row r="31" spans="1:21" ht="15" customHeight="1" x14ac:dyDescent="0.25">
      <c r="A31" s="63"/>
      <c r="B31" s="350" t="s">
        <v>73</v>
      </c>
      <c r="C31" s="353" t="s">
        <v>74</v>
      </c>
      <c r="D31" s="354"/>
      <c r="E31" s="354"/>
      <c r="F31" s="354"/>
      <c r="G31" s="354"/>
      <c r="H31" s="354"/>
      <c r="I31" s="355"/>
      <c r="J31" s="177"/>
      <c r="K31" s="75"/>
      <c r="L31" s="75"/>
      <c r="M31" s="75"/>
      <c r="N31" s="75"/>
      <c r="O31" s="75"/>
      <c r="P31" s="75"/>
      <c r="Q31" s="75"/>
      <c r="R31" s="75"/>
      <c r="S31" s="75"/>
      <c r="T31" s="75"/>
      <c r="U31" s="63"/>
    </row>
    <row r="32" spans="1:21" ht="15" customHeight="1" x14ac:dyDescent="0.25">
      <c r="A32" s="63"/>
      <c r="B32" s="351"/>
      <c r="C32" s="356"/>
      <c r="D32" s="357"/>
      <c r="E32" s="357"/>
      <c r="F32" s="357"/>
      <c r="G32" s="357"/>
      <c r="H32" s="357"/>
      <c r="I32" s="358"/>
      <c r="J32" s="177"/>
      <c r="K32" s="75"/>
      <c r="L32" s="75"/>
      <c r="M32" s="75"/>
      <c r="N32" s="75"/>
      <c r="O32" s="75"/>
      <c r="P32" s="75"/>
      <c r="Q32" s="75"/>
      <c r="R32" s="75"/>
      <c r="S32" s="75"/>
      <c r="T32" s="75"/>
      <c r="U32" s="63"/>
    </row>
    <row r="33" spans="1:21" ht="15" customHeight="1" x14ac:dyDescent="0.25">
      <c r="A33" s="63"/>
      <c r="B33" s="351"/>
      <c r="C33" s="356"/>
      <c r="D33" s="357"/>
      <c r="E33" s="357"/>
      <c r="F33" s="357"/>
      <c r="G33" s="357"/>
      <c r="H33" s="357"/>
      <c r="I33" s="358"/>
      <c r="J33" s="177"/>
      <c r="K33" s="75"/>
      <c r="L33" s="75"/>
      <c r="M33" s="75"/>
      <c r="N33" s="75"/>
      <c r="O33" s="75"/>
      <c r="P33" s="75"/>
      <c r="Q33" s="75"/>
      <c r="R33" s="75"/>
      <c r="S33" s="75"/>
      <c r="T33" s="75"/>
      <c r="U33" s="63"/>
    </row>
    <row r="34" spans="1:21" ht="50.25" customHeight="1" thickBot="1" x14ac:dyDescent="0.3">
      <c r="A34" s="63"/>
      <c r="B34" s="352"/>
      <c r="C34" s="359"/>
      <c r="D34" s="360"/>
      <c r="E34" s="360"/>
      <c r="F34" s="360"/>
      <c r="G34" s="360"/>
      <c r="H34" s="360"/>
      <c r="I34" s="361"/>
      <c r="J34" s="177"/>
      <c r="K34" s="75"/>
      <c r="L34" s="75"/>
      <c r="M34" s="75"/>
      <c r="N34" s="75"/>
      <c r="O34" s="75"/>
      <c r="P34" s="75"/>
      <c r="Q34" s="75"/>
      <c r="R34" s="75"/>
      <c r="S34" s="75"/>
      <c r="T34" s="75"/>
      <c r="U34" s="63"/>
    </row>
    <row r="35" spans="1:21" ht="41.25" customHeight="1" thickBot="1" x14ac:dyDescent="0.3">
      <c r="A35" s="63"/>
      <c r="B35" s="179" t="s">
        <v>75</v>
      </c>
      <c r="C35" s="345" t="s">
        <v>76</v>
      </c>
      <c r="D35" s="346"/>
      <c r="E35" s="346"/>
      <c r="F35" s="346"/>
      <c r="G35" s="346"/>
      <c r="H35" s="346"/>
      <c r="I35" s="347"/>
      <c r="J35" s="177"/>
      <c r="K35" s="75"/>
      <c r="L35" s="63"/>
      <c r="M35" s="63"/>
      <c r="N35" s="63"/>
      <c r="O35" s="63"/>
      <c r="P35" s="63"/>
      <c r="Q35" s="63"/>
      <c r="R35" s="63"/>
      <c r="S35" s="63"/>
      <c r="U35" s="63"/>
    </row>
    <row r="36" spans="1:21" ht="51.75" customHeight="1" thickBot="1" x14ac:dyDescent="0.3">
      <c r="A36" s="63"/>
      <c r="B36" s="178" t="s">
        <v>77</v>
      </c>
      <c r="C36" s="345" t="s">
        <v>78</v>
      </c>
      <c r="D36" s="346"/>
      <c r="E36" s="346"/>
      <c r="F36" s="346"/>
      <c r="G36" s="346"/>
      <c r="H36" s="346"/>
      <c r="I36" s="347"/>
      <c r="J36" s="177"/>
      <c r="K36" s="75"/>
      <c r="L36" s="63"/>
      <c r="M36" s="63"/>
      <c r="N36" s="63"/>
      <c r="O36" s="63"/>
      <c r="P36" s="63"/>
      <c r="Q36" s="63"/>
      <c r="R36" s="63"/>
      <c r="S36" s="63"/>
      <c r="T36" s="63"/>
      <c r="U36" s="63"/>
    </row>
    <row r="37" spans="1:21" ht="15" customHeight="1" x14ac:dyDescent="0.25">
      <c r="A37" s="63"/>
      <c r="B37" s="350" t="s">
        <v>79</v>
      </c>
      <c r="C37" s="353" t="s">
        <v>80</v>
      </c>
      <c r="D37" s="354"/>
      <c r="E37" s="354"/>
      <c r="F37" s="354"/>
      <c r="G37" s="354"/>
      <c r="H37" s="354"/>
      <c r="I37" s="355"/>
      <c r="J37" s="177"/>
      <c r="K37" s="75"/>
      <c r="L37" s="63"/>
      <c r="M37" s="63"/>
      <c r="N37" s="63"/>
      <c r="O37" s="63"/>
      <c r="P37" s="63"/>
      <c r="Q37" s="63"/>
      <c r="R37" s="63"/>
      <c r="S37" s="63"/>
      <c r="T37" s="63"/>
      <c r="U37" s="63"/>
    </row>
    <row r="38" spans="1:21" ht="39" customHeight="1" x14ac:dyDescent="0.25">
      <c r="A38" s="63"/>
      <c r="B38" s="351"/>
      <c r="C38" s="356"/>
      <c r="D38" s="357"/>
      <c r="E38" s="357"/>
      <c r="F38" s="357"/>
      <c r="G38" s="357"/>
      <c r="H38" s="357"/>
      <c r="I38" s="358"/>
      <c r="J38" s="177"/>
      <c r="K38" s="63"/>
      <c r="L38" s="63"/>
      <c r="M38" s="63"/>
      <c r="N38" s="63"/>
      <c r="O38" s="63"/>
      <c r="P38" s="63"/>
      <c r="Q38" s="63"/>
      <c r="R38" s="63"/>
      <c r="S38" s="63"/>
      <c r="T38" s="63"/>
      <c r="U38" s="63"/>
    </row>
    <row r="39" spans="1:21" ht="27" customHeight="1" x14ac:dyDescent="0.25">
      <c r="A39" s="63"/>
      <c r="B39" s="351"/>
      <c r="C39" s="356"/>
      <c r="D39" s="357"/>
      <c r="E39" s="357"/>
      <c r="F39" s="357"/>
      <c r="G39" s="357"/>
      <c r="H39" s="357"/>
      <c r="I39" s="358"/>
      <c r="J39" s="177"/>
      <c r="K39" s="63"/>
      <c r="L39" s="63"/>
      <c r="M39" s="63"/>
      <c r="N39" s="63"/>
      <c r="O39" s="63"/>
      <c r="P39" s="63"/>
      <c r="Q39" s="63"/>
      <c r="R39" s="63"/>
      <c r="S39" s="63"/>
      <c r="T39" s="63"/>
      <c r="U39" s="63"/>
    </row>
    <row r="40" spans="1:21" ht="24.75" customHeight="1" thickBot="1" x14ac:dyDescent="0.3">
      <c r="A40" s="63"/>
      <c r="B40" s="352"/>
      <c r="C40" s="359"/>
      <c r="D40" s="360"/>
      <c r="E40" s="360"/>
      <c r="F40" s="360"/>
      <c r="G40" s="360"/>
      <c r="H40" s="360"/>
      <c r="I40" s="361"/>
      <c r="J40" s="177"/>
      <c r="K40" s="63"/>
      <c r="L40" s="63"/>
      <c r="M40" s="63"/>
      <c r="N40" s="63"/>
      <c r="O40" s="63"/>
      <c r="P40" s="63"/>
      <c r="Q40" s="63"/>
      <c r="R40" s="63"/>
      <c r="S40" s="63"/>
      <c r="T40" s="63"/>
      <c r="U40" s="63"/>
    </row>
    <row r="41" spans="1:21" ht="36.75" customHeight="1" x14ac:dyDescent="0.25">
      <c r="A41" s="63"/>
      <c r="B41" s="75"/>
      <c r="C41" s="75"/>
      <c r="D41" s="75"/>
      <c r="E41" s="75"/>
      <c r="F41" s="75"/>
      <c r="G41" s="75"/>
      <c r="H41" s="75"/>
      <c r="I41" s="75"/>
      <c r="J41" s="75"/>
      <c r="K41" s="63"/>
      <c r="L41" s="63"/>
      <c r="M41" s="63"/>
      <c r="N41" s="63"/>
      <c r="O41" s="63"/>
      <c r="P41" s="63"/>
      <c r="Q41" s="63"/>
      <c r="R41" s="63"/>
      <c r="S41" s="63"/>
      <c r="T41" s="63"/>
      <c r="U41" s="63"/>
    </row>
    <row r="42" spans="1:21" ht="15" customHeight="1" x14ac:dyDescent="0.25">
      <c r="A42" s="63"/>
      <c r="B42" s="63"/>
      <c r="C42" s="63"/>
      <c r="D42" s="63"/>
      <c r="E42" s="63"/>
      <c r="F42" s="63"/>
      <c r="G42" s="63"/>
      <c r="H42" s="63"/>
      <c r="I42" s="63"/>
      <c r="J42" s="63"/>
      <c r="K42" s="63"/>
      <c r="U42" s="63"/>
    </row>
    <row r="43" spans="1:21" ht="15" customHeight="1" x14ac:dyDescent="0.25">
      <c r="A43" s="63"/>
      <c r="B43" s="63"/>
      <c r="C43" s="63"/>
      <c r="D43" s="63"/>
      <c r="E43" s="63"/>
      <c r="F43" s="63"/>
      <c r="G43" s="63"/>
      <c r="H43" s="63"/>
      <c r="I43" s="63"/>
      <c r="J43" s="63"/>
      <c r="K43" s="63"/>
      <c r="U43" s="63"/>
    </row>
    <row r="44" spans="1:21" ht="15" customHeight="1" x14ac:dyDescent="0.25">
      <c r="A44" s="63"/>
      <c r="B44" s="63"/>
      <c r="C44" s="63"/>
      <c r="D44" s="63"/>
      <c r="E44" s="63"/>
      <c r="F44" s="63"/>
      <c r="G44" s="63"/>
      <c r="H44" s="63"/>
      <c r="I44" s="63"/>
      <c r="J44" s="63"/>
      <c r="K44" s="63"/>
      <c r="U44" s="63"/>
    </row>
    <row r="45" spans="1:21" ht="15" customHeight="1" x14ac:dyDescent="0.25">
      <c r="A45" s="63"/>
      <c r="B45" s="63"/>
      <c r="C45" s="63"/>
      <c r="D45" s="63"/>
      <c r="E45" s="63"/>
      <c r="F45" s="63"/>
      <c r="G45" s="63"/>
      <c r="H45" s="63"/>
      <c r="I45" s="63"/>
      <c r="J45" s="63"/>
    </row>
    <row r="46" spans="1:21" ht="15" customHeight="1" x14ac:dyDescent="0.25">
      <c r="A46" s="63"/>
      <c r="B46" s="63"/>
      <c r="C46" s="63"/>
      <c r="D46" s="63"/>
      <c r="E46" s="63"/>
      <c r="F46" s="63"/>
      <c r="G46" s="63"/>
      <c r="H46" s="63"/>
      <c r="I46" s="63"/>
      <c r="J46" s="63"/>
    </row>
    <row r="47" spans="1:21" ht="15" customHeight="1" x14ac:dyDescent="0.25">
      <c r="A47" s="63"/>
      <c r="B47" s="63"/>
      <c r="C47" s="63"/>
      <c r="D47" s="63"/>
      <c r="E47" s="63"/>
      <c r="F47" s="63"/>
      <c r="G47" s="63"/>
      <c r="H47" s="63"/>
      <c r="I47" s="63"/>
      <c r="J47" s="63"/>
    </row>
    <row r="48" spans="1:21" ht="15" customHeight="1" x14ac:dyDescent="0.25">
      <c r="A48" s="63"/>
      <c r="B48" s="63"/>
      <c r="C48" s="63"/>
      <c r="D48" s="63"/>
      <c r="E48" s="63"/>
      <c r="F48" s="63"/>
      <c r="G48" s="63"/>
      <c r="H48" s="63"/>
      <c r="I48" s="63"/>
      <c r="J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31:B34"/>
    <mergeCell ref="C31:I34"/>
    <mergeCell ref="C35:I35"/>
    <mergeCell ref="C36:I36"/>
    <mergeCell ref="B37:B40"/>
    <mergeCell ref="C37:I40"/>
    <mergeCell ref="C30:I30"/>
    <mergeCell ref="B16:B17"/>
    <mergeCell ref="C16:I17"/>
    <mergeCell ref="B18:B20"/>
    <mergeCell ref="C18:I20"/>
    <mergeCell ref="B21:B24"/>
    <mergeCell ref="C21:I24"/>
    <mergeCell ref="C25:I25"/>
    <mergeCell ref="B26:B27"/>
    <mergeCell ref="C26:I27"/>
    <mergeCell ref="B28:B29"/>
    <mergeCell ref="C28:I29"/>
    <mergeCell ref="C15:I15"/>
    <mergeCell ref="B7:I7"/>
    <mergeCell ref="B9:I9"/>
    <mergeCell ref="C11:I11"/>
    <mergeCell ref="B12:B14"/>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23"/>
  <sheetViews>
    <sheetView view="pageBreakPreview" topLeftCell="A8" zoomScaleSheetLayoutView="100" workbookViewId="0">
      <selection activeCell="O30" sqref="O30:O32"/>
    </sheetView>
  </sheetViews>
  <sheetFormatPr baseColWidth="10" defaultColWidth="10.85546875" defaultRowHeight="15.75" x14ac:dyDescent="0.25"/>
  <cols>
    <col min="1" max="1" width="2.85546875" style="57" customWidth="1"/>
    <col min="2" max="2" width="18.140625" style="57" customWidth="1"/>
    <col min="3" max="6" width="10.85546875" style="57"/>
    <col min="7" max="7" width="17.85546875" style="57" customWidth="1"/>
    <col min="8" max="8" width="3.140625" style="57" customWidth="1"/>
    <col min="9" max="9" width="3.42578125" style="57" customWidth="1"/>
    <col min="10" max="10" width="37.85546875" style="57" customWidth="1"/>
    <col min="11" max="11" width="15.28515625" style="57" customWidth="1"/>
    <col min="12" max="14" width="10.85546875" style="57"/>
    <col min="15" max="15" width="11.42578125" style="57" customWidth="1"/>
    <col min="16" max="17" width="10.85546875" style="57"/>
    <col min="18" max="18" width="17.85546875" style="57" customWidth="1"/>
    <col min="19" max="19" width="3.28515625" style="57" customWidth="1"/>
    <col min="20" max="16384" width="10.85546875" style="57"/>
  </cols>
  <sheetData>
    <row r="1" spans="1:11" x14ac:dyDescent="0.25">
      <c r="A1" s="58"/>
      <c r="B1" s="58"/>
      <c r="C1" s="58"/>
      <c r="D1" s="58"/>
      <c r="E1" s="58"/>
      <c r="F1" s="58"/>
      <c r="G1" s="58"/>
      <c r="H1" s="58"/>
      <c r="I1" s="58"/>
      <c r="J1" s="58"/>
    </row>
    <row r="2" spans="1:11" ht="44.1" customHeight="1" x14ac:dyDescent="0.25">
      <c r="A2" s="58"/>
      <c r="B2" s="58"/>
      <c r="C2" s="58"/>
      <c r="D2" s="58"/>
      <c r="E2" s="58"/>
      <c r="F2" s="58"/>
      <c r="G2" s="58"/>
      <c r="H2" s="58"/>
      <c r="I2" s="58"/>
      <c r="J2" s="58"/>
    </row>
    <row r="3" spans="1:11" ht="18.95" customHeight="1" x14ac:dyDescent="0.3">
      <c r="A3" s="58"/>
      <c r="B3" s="362" t="s">
        <v>51</v>
      </c>
      <c r="C3" s="362"/>
      <c r="D3" s="362"/>
      <c r="E3" s="362"/>
      <c r="F3" s="362"/>
      <c r="G3" s="362"/>
      <c r="H3" s="362"/>
      <c r="I3" s="362"/>
      <c r="J3" s="362"/>
    </row>
    <row r="4" spans="1:11" ht="24.75" customHeight="1" x14ac:dyDescent="0.25">
      <c r="A4" s="58"/>
      <c r="B4" s="363" t="s">
        <v>81</v>
      </c>
      <c r="C4" s="363"/>
      <c r="D4" s="363"/>
      <c r="E4" s="363"/>
      <c r="F4" s="363"/>
      <c r="G4" s="363"/>
      <c r="H4" s="363"/>
      <c r="I4" s="363"/>
      <c r="J4" s="363"/>
      <c r="K4" s="63"/>
    </row>
    <row r="5" spans="1:11" ht="16.5" thickBot="1" x14ac:dyDescent="0.3">
      <c r="A5" s="58"/>
      <c r="B5" s="64"/>
      <c r="C5" s="64"/>
      <c r="D5" s="64"/>
      <c r="E5" s="64"/>
      <c r="F5" s="64"/>
      <c r="G5" s="64"/>
      <c r="H5" s="64"/>
      <c r="I5" s="64"/>
      <c r="J5" s="64"/>
      <c r="K5" s="63"/>
    </row>
    <row r="6" spans="1:11" x14ac:dyDescent="0.25">
      <c r="A6" s="64"/>
      <c r="B6" s="364" t="s">
        <v>82</v>
      </c>
      <c r="C6" s="365"/>
      <c r="D6" s="365"/>
      <c r="E6" s="365"/>
      <c r="F6" s="365"/>
      <c r="G6" s="365"/>
      <c r="H6" s="365"/>
      <c r="I6" s="365"/>
      <c r="J6" s="366"/>
      <c r="K6" s="63"/>
    </row>
    <row r="7" spans="1:11" ht="66.95" customHeight="1" x14ac:dyDescent="0.25">
      <c r="A7" s="64"/>
      <c r="B7" s="367"/>
      <c r="C7" s="368"/>
      <c r="D7" s="368"/>
      <c r="E7" s="368"/>
      <c r="F7" s="368"/>
      <c r="G7" s="368"/>
      <c r="H7" s="368"/>
      <c r="I7" s="368"/>
      <c r="J7" s="369"/>
      <c r="K7" s="63"/>
    </row>
    <row r="8" spans="1:11" ht="35.25" customHeight="1" thickBot="1" x14ac:dyDescent="0.3">
      <c r="A8" s="64"/>
      <c r="B8" s="367"/>
      <c r="C8" s="368"/>
      <c r="D8" s="368"/>
      <c r="E8" s="368"/>
      <c r="F8" s="368"/>
      <c r="G8" s="368"/>
      <c r="H8" s="368"/>
      <c r="I8" s="368"/>
      <c r="J8" s="369"/>
      <c r="K8" s="63"/>
    </row>
    <row r="9" spans="1:11" ht="32.25" customHeight="1" thickBot="1" x14ac:dyDescent="0.3">
      <c r="A9" s="64"/>
      <c r="B9" s="66"/>
      <c r="C9" s="370" t="s">
        <v>83</v>
      </c>
      <c r="D9" s="371"/>
      <c r="E9" s="371"/>
      <c r="F9" s="372"/>
      <c r="G9" s="65" t="s">
        <v>84</v>
      </c>
      <c r="H9" s="64"/>
      <c r="I9" s="64"/>
      <c r="J9" s="67"/>
      <c r="K9" s="63"/>
    </row>
    <row r="10" spans="1:11" ht="81.95" customHeight="1" thickBot="1" x14ac:dyDescent="0.3">
      <c r="A10" s="64"/>
      <c r="B10" s="66"/>
      <c r="C10" s="345" t="s">
        <v>85</v>
      </c>
      <c r="D10" s="346"/>
      <c r="E10" s="346"/>
      <c r="F10" s="347"/>
      <c r="G10" s="68">
        <v>5</v>
      </c>
      <c r="H10" s="64"/>
      <c r="I10" s="64"/>
      <c r="J10" s="67"/>
      <c r="K10" s="63"/>
    </row>
    <row r="11" spans="1:11" ht="26.25" customHeight="1" x14ac:dyDescent="0.25">
      <c r="A11" s="64"/>
      <c r="B11" s="66"/>
      <c r="C11" s="353" t="s">
        <v>86</v>
      </c>
      <c r="D11" s="354"/>
      <c r="E11" s="354"/>
      <c r="F11" s="355"/>
      <c r="G11" s="373">
        <v>4</v>
      </c>
      <c r="H11" s="64"/>
      <c r="I11" s="64"/>
      <c r="J11" s="67"/>
      <c r="K11" s="63"/>
    </row>
    <row r="12" spans="1:11" ht="38.25" customHeight="1" thickBot="1" x14ac:dyDescent="0.3">
      <c r="A12" s="64"/>
      <c r="B12" s="66"/>
      <c r="C12" s="359"/>
      <c r="D12" s="360"/>
      <c r="E12" s="360"/>
      <c r="F12" s="361"/>
      <c r="G12" s="374"/>
      <c r="H12" s="64"/>
      <c r="I12" s="64"/>
      <c r="J12" s="67"/>
      <c r="K12" s="63"/>
    </row>
    <row r="13" spans="1:11" ht="66.75" customHeight="1" x14ac:dyDescent="0.25">
      <c r="A13" s="64"/>
      <c r="B13" s="66"/>
      <c r="C13" s="353" t="s">
        <v>87</v>
      </c>
      <c r="D13" s="354"/>
      <c r="E13" s="354"/>
      <c r="F13" s="355"/>
      <c r="G13" s="373">
        <v>3</v>
      </c>
      <c r="H13" s="64"/>
      <c r="I13" s="64"/>
      <c r="J13" s="67"/>
      <c r="K13" s="63"/>
    </row>
    <row r="14" spans="1:11" ht="14.1" customHeight="1" thickBot="1" x14ac:dyDescent="0.3">
      <c r="A14" s="64"/>
      <c r="B14" s="66"/>
      <c r="C14" s="359"/>
      <c r="D14" s="360"/>
      <c r="E14" s="360"/>
      <c r="F14" s="361"/>
      <c r="G14" s="374"/>
      <c r="H14" s="64"/>
      <c r="I14" s="64"/>
      <c r="J14" s="67"/>
      <c r="K14" s="63"/>
    </row>
    <row r="15" spans="1:11" ht="51.75" customHeight="1" thickBot="1" x14ac:dyDescent="0.3">
      <c r="A15" s="64"/>
      <c r="B15" s="66"/>
      <c r="C15" s="345" t="s">
        <v>88</v>
      </c>
      <c r="D15" s="346"/>
      <c r="E15" s="346"/>
      <c r="F15" s="347"/>
      <c r="G15" s="68">
        <v>2</v>
      </c>
      <c r="H15" s="64"/>
      <c r="I15" s="64"/>
      <c r="J15" s="67"/>
      <c r="K15" s="63"/>
    </row>
    <row r="16" spans="1:11" ht="61.5" customHeight="1" thickBot="1" x14ac:dyDescent="0.3">
      <c r="A16" s="64"/>
      <c r="B16" s="69"/>
      <c r="C16" s="345" t="s">
        <v>89</v>
      </c>
      <c r="D16" s="346"/>
      <c r="E16" s="346"/>
      <c r="F16" s="347"/>
      <c r="G16" s="68">
        <v>1</v>
      </c>
      <c r="H16" s="101"/>
      <c r="I16" s="101"/>
      <c r="J16" s="102"/>
      <c r="K16" s="63"/>
    </row>
    <row r="17" spans="1:11" ht="63.95" customHeight="1" x14ac:dyDescent="0.25">
      <c r="A17" s="64"/>
      <c r="B17" s="387" t="s">
        <v>90</v>
      </c>
      <c r="C17" s="388"/>
      <c r="D17" s="388"/>
      <c r="E17" s="388"/>
      <c r="F17" s="388"/>
      <c r="G17" s="388"/>
      <c r="H17" s="388"/>
      <c r="I17" s="388"/>
      <c r="J17" s="389"/>
      <c r="K17" s="63"/>
    </row>
    <row r="18" spans="1:11" ht="48.75" customHeight="1" x14ac:dyDescent="0.25">
      <c r="A18" s="64"/>
      <c r="B18" s="70" t="s">
        <v>91</v>
      </c>
      <c r="C18" s="378" t="s">
        <v>92</v>
      </c>
      <c r="D18" s="379"/>
      <c r="E18" s="379"/>
      <c r="F18" s="379"/>
      <c r="G18" s="379"/>
      <c r="H18" s="379"/>
      <c r="I18" s="379"/>
      <c r="J18" s="380"/>
      <c r="K18" s="63"/>
    </row>
    <row r="19" spans="1:11" ht="20.100000000000001" customHeight="1" x14ac:dyDescent="0.25">
      <c r="A19" s="64"/>
      <c r="B19" s="71"/>
      <c r="C19" s="381"/>
      <c r="D19" s="382"/>
      <c r="E19" s="382"/>
      <c r="F19" s="382"/>
      <c r="G19" s="382"/>
      <c r="H19" s="382"/>
      <c r="I19" s="382"/>
      <c r="J19" s="383"/>
      <c r="K19" s="63"/>
    </row>
    <row r="20" spans="1:11" ht="15" customHeight="1" x14ac:dyDescent="0.25">
      <c r="A20" s="64"/>
      <c r="B20" s="390" t="s">
        <v>93</v>
      </c>
      <c r="C20" s="378" t="s">
        <v>94</v>
      </c>
      <c r="D20" s="379"/>
      <c r="E20" s="379"/>
      <c r="F20" s="379"/>
      <c r="G20" s="379"/>
      <c r="H20" s="379"/>
      <c r="I20" s="379"/>
      <c r="J20" s="380"/>
      <c r="K20" s="63"/>
    </row>
    <row r="21" spans="1:11" ht="59.25" customHeight="1" x14ac:dyDescent="0.25">
      <c r="A21" s="64"/>
      <c r="B21" s="391"/>
      <c r="C21" s="381"/>
      <c r="D21" s="382"/>
      <c r="E21" s="382"/>
      <c r="F21" s="382"/>
      <c r="G21" s="382"/>
      <c r="H21" s="382"/>
      <c r="I21" s="382"/>
      <c r="J21" s="383"/>
      <c r="K21" s="63"/>
    </row>
    <row r="22" spans="1:11" ht="75" customHeight="1" x14ac:dyDescent="0.25">
      <c r="A22" s="64"/>
      <c r="B22" s="104" t="s">
        <v>95</v>
      </c>
      <c r="C22" s="375" t="s">
        <v>96</v>
      </c>
      <c r="D22" s="376"/>
      <c r="E22" s="376"/>
      <c r="F22" s="376"/>
      <c r="G22" s="376"/>
      <c r="H22" s="376"/>
      <c r="I22" s="376"/>
      <c r="J22" s="377"/>
      <c r="K22" s="63"/>
    </row>
    <row r="23" spans="1:11" ht="78" customHeight="1" x14ac:dyDescent="0.25">
      <c r="A23" s="64"/>
      <c r="B23" s="72" t="s">
        <v>97</v>
      </c>
      <c r="C23" s="378" t="s">
        <v>98</v>
      </c>
      <c r="D23" s="379"/>
      <c r="E23" s="379"/>
      <c r="F23" s="379"/>
      <c r="G23" s="379"/>
      <c r="H23" s="379"/>
      <c r="I23" s="379"/>
      <c r="J23" s="380"/>
      <c r="K23" s="63"/>
    </row>
    <row r="24" spans="1:11" ht="9" customHeight="1" x14ac:dyDescent="0.25">
      <c r="A24" s="64"/>
      <c r="B24" s="73"/>
      <c r="C24" s="381"/>
      <c r="D24" s="382"/>
      <c r="E24" s="382"/>
      <c r="F24" s="382"/>
      <c r="G24" s="382"/>
      <c r="H24" s="382"/>
      <c r="I24" s="382"/>
      <c r="J24" s="383"/>
      <c r="K24" s="63"/>
    </row>
    <row r="25" spans="1:11" ht="65.25" customHeight="1" x14ac:dyDescent="0.25">
      <c r="A25" s="64"/>
      <c r="B25" s="72" t="s">
        <v>99</v>
      </c>
      <c r="C25" s="378" t="s">
        <v>100</v>
      </c>
      <c r="D25" s="379"/>
      <c r="E25" s="379"/>
      <c r="F25" s="379"/>
      <c r="G25" s="379"/>
      <c r="H25" s="379"/>
      <c r="I25" s="379"/>
      <c r="J25" s="380"/>
      <c r="K25" s="63"/>
    </row>
    <row r="26" spans="1:11" ht="21.95" customHeight="1" thickBot="1" x14ac:dyDescent="0.3">
      <c r="A26" s="64"/>
      <c r="B26" s="74"/>
      <c r="C26" s="384"/>
      <c r="D26" s="385"/>
      <c r="E26" s="385"/>
      <c r="F26" s="385"/>
      <c r="G26" s="385"/>
      <c r="H26" s="385"/>
      <c r="I26" s="385"/>
      <c r="J26" s="386"/>
      <c r="K26" s="63"/>
    </row>
    <row r="27" spans="1:11" ht="57" customHeight="1" x14ac:dyDescent="0.25">
      <c r="A27" s="64"/>
      <c r="B27" s="75"/>
      <c r="C27" s="75"/>
      <c r="D27" s="75"/>
      <c r="E27" s="75"/>
      <c r="F27" s="75"/>
      <c r="G27" s="75"/>
      <c r="H27" s="75"/>
      <c r="I27" s="75"/>
      <c r="J27" s="75"/>
      <c r="K27" s="63"/>
    </row>
    <row r="28" spans="1:11" ht="24.75" customHeight="1" x14ac:dyDescent="0.25">
      <c r="A28" s="64"/>
      <c r="B28" s="75"/>
      <c r="C28" s="75"/>
      <c r="D28" s="75"/>
      <c r="E28" s="75"/>
      <c r="F28" s="75"/>
      <c r="G28" s="75"/>
      <c r="H28" s="75"/>
      <c r="I28" s="75"/>
      <c r="J28" s="75"/>
      <c r="K28" s="63"/>
    </row>
    <row r="29" spans="1:11" ht="102" customHeight="1" x14ac:dyDescent="0.25">
      <c r="A29" s="64"/>
      <c r="B29" s="75"/>
      <c r="C29" s="75"/>
      <c r="D29" s="75"/>
      <c r="E29" s="75"/>
      <c r="F29" s="75"/>
      <c r="G29" s="75"/>
      <c r="H29" s="75"/>
      <c r="I29" s="75"/>
      <c r="J29" s="75"/>
      <c r="K29" s="63"/>
    </row>
    <row r="30" spans="1:11" ht="63" customHeight="1" x14ac:dyDescent="0.25">
      <c r="A30" s="75"/>
      <c r="B30" s="75"/>
      <c r="C30" s="75"/>
      <c r="D30" s="75"/>
      <c r="E30" s="75"/>
      <c r="F30" s="75"/>
      <c r="G30" s="75"/>
      <c r="H30" s="75"/>
      <c r="I30" s="75"/>
      <c r="J30" s="75"/>
      <c r="K30" s="63"/>
    </row>
    <row r="31" spans="1:11" ht="15.75" customHeight="1" x14ac:dyDescent="0.25">
      <c r="A31" s="75"/>
      <c r="B31" s="75"/>
      <c r="C31" s="75"/>
      <c r="D31" s="75"/>
      <c r="E31" s="75"/>
      <c r="F31" s="75"/>
      <c r="G31" s="75"/>
      <c r="H31" s="75"/>
      <c r="I31" s="75"/>
      <c r="J31" s="75"/>
      <c r="K31" s="63"/>
    </row>
    <row r="32" spans="1:11" ht="30" customHeight="1" x14ac:dyDescent="0.25">
      <c r="A32" s="75"/>
      <c r="B32" s="75"/>
      <c r="C32" s="75"/>
      <c r="D32" s="75"/>
      <c r="E32" s="75"/>
      <c r="F32" s="75"/>
      <c r="G32" s="75"/>
      <c r="H32" s="75"/>
      <c r="I32" s="75"/>
      <c r="J32" s="75"/>
      <c r="K32" s="63"/>
    </row>
    <row r="33" spans="1:11" ht="42.75" customHeight="1" x14ac:dyDescent="0.25">
      <c r="A33" s="75"/>
      <c r="B33" s="75"/>
      <c r="C33" s="75"/>
      <c r="D33" s="75"/>
      <c r="E33" s="75"/>
      <c r="F33" s="75"/>
      <c r="G33" s="75"/>
      <c r="H33" s="75"/>
      <c r="I33" s="75"/>
      <c r="J33" s="75"/>
      <c r="K33" s="63"/>
    </row>
    <row r="34" spans="1:11" ht="59.25" customHeight="1" x14ac:dyDescent="0.25">
      <c r="A34" s="75"/>
      <c r="B34" s="75"/>
      <c r="C34" s="75"/>
      <c r="D34" s="75"/>
      <c r="E34" s="75"/>
      <c r="F34" s="75"/>
      <c r="G34" s="75"/>
      <c r="H34" s="75"/>
      <c r="I34" s="75"/>
      <c r="J34" s="75"/>
      <c r="K34" s="63"/>
    </row>
    <row r="35" spans="1:11" ht="15" customHeight="1" x14ac:dyDescent="0.25">
      <c r="A35" s="75"/>
      <c r="B35" s="75"/>
      <c r="C35" s="75"/>
      <c r="D35" s="75"/>
      <c r="E35" s="75"/>
      <c r="F35" s="75"/>
      <c r="G35" s="75"/>
      <c r="H35" s="75"/>
      <c r="I35" s="75"/>
      <c r="J35" s="75"/>
      <c r="K35" s="63"/>
    </row>
    <row r="36" spans="1:11" ht="15" customHeight="1" x14ac:dyDescent="0.25">
      <c r="A36" s="75"/>
      <c r="B36" s="75"/>
      <c r="C36" s="75"/>
      <c r="D36" s="75"/>
      <c r="E36" s="75"/>
      <c r="F36" s="75"/>
      <c r="G36" s="75"/>
      <c r="H36" s="75"/>
      <c r="I36" s="75"/>
      <c r="J36" s="75"/>
      <c r="K36" s="63"/>
    </row>
    <row r="37" spans="1:11" ht="15" customHeight="1" x14ac:dyDescent="0.25">
      <c r="A37" s="75"/>
      <c r="B37" s="75"/>
      <c r="C37" s="75"/>
      <c r="D37" s="75"/>
      <c r="E37" s="75"/>
      <c r="F37" s="75"/>
      <c r="G37" s="75"/>
      <c r="H37" s="75"/>
      <c r="I37" s="75"/>
      <c r="J37" s="75"/>
      <c r="K37" s="63"/>
    </row>
    <row r="38" spans="1:11" ht="50.25" customHeight="1" x14ac:dyDescent="0.25">
      <c r="A38" s="75"/>
      <c r="B38" s="75"/>
      <c r="C38" s="75"/>
      <c r="D38" s="75"/>
      <c r="E38" s="75"/>
      <c r="F38" s="75"/>
      <c r="G38" s="75"/>
      <c r="H38" s="75"/>
      <c r="I38" s="75"/>
      <c r="J38" s="75"/>
      <c r="K38" s="63"/>
    </row>
    <row r="39" spans="1:11" ht="41.25" customHeight="1" x14ac:dyDescent="0.25">
      <c r="A39" s="75"/>
      <c r="B39" s="63"/>
      <c r="C39" s="63"/>
      <c r="D39" s="63"/>
      <c r="E39" s="63"/>
      <c r="F39" s="63"/>
      <c r="G39" s="63"/>
      <c r="H39" s="63"/>
      <c r="I39" s="63"/>
      <c r="K39" s="63"/>
    </row>
    <row r="40" spans="1:11" ht="51.75" customHeight="1" x14ac:dyDescent="0.25">
      <c r="A40" s="75"/>
      <c r="B40" s="63"/>
      <c r="C40" s="63"/>
      <c r="D40" s="63"/>
      <c r="E40" s="63"/>
      <c r="F40" s="63"/>
      <c r="G40" s="63"/>
      <c r="H40" s="63"/>
      <c r="I40" s="63"/>
      <c r="J40" s="63"/>
      <c r="K40" s="63"/>
    </row>
    <row r="41" spans="1:11" ht="15" customHeight="1" x14ac:dyDescent="0.25">
      <c r="A41" s="75"/>
      <c r="B41" s="63"/>
      <c r="C41" s="63"/>
      <c r="D41" s="63"/>
      <c r="E41" s="63"/>
      <c r="F41" s="63"/>
      <c r="G41" s="63"/>
      <c r="H41" s="63"/>
      <c r="I41" s="63"/>
      <c r="J41" s="63"/>
      <c r="K41" s="63"/>
    </row>
    <row r="42" spans="1:11" ht="39" customHeight="1" x14ac:dyDescent="0.25">
      <c r="A42" s="63"/>
      <c r="B42" s="63"/>
      <c r="C42" s="63"/>
      <c r="D42" s="63"/>
      <c r="E42" s="63"/>
      <c r="F42" s="63"/>
      <c r="G42" s="63"/>
      <c r="H42" s="63"/>
      <c r="I42" s="63"/>
      <c r="J42" s="63"/>
      <c r="K42" s="63"/>
    </row>
    <row r="43" spans="1:11" ht="27" customHeight="1" x14ac:dyDescent="0.25">
      <c r="A43" s="63"/>
      <c r="B43" s="63"/>
      <c r="C43" s="63"/>
      <c r="D43" s="63"/>
      <c r="E43" s="63"/>
      <c r="F43" s="63"/>
      <c r="G43" s="63"/>
      <c r="H43" s="63"/>
      <c r="I43" s="63"/>
      <c r="J43" s="63"/>
      <c r="K43" s="63"/>
    </row>
    <row r="44" spans="1:11" ht="24.75" customHeight="1" x14ac:dyDescent="0.25">
      <c r="A44" s="63"/>
      <c r="B44" s="63"/>
      <c r="C44" s="63"/>
      <c r="D44" s="63"/>
      <c r="E44" s="63"/>
      <c r="F44" s="63"/>
      <c r="G44" s="63"/>
      <c r="H44" s="63"/>
      <c r="I44" s="63"/>
      <c r="J44" s="63"/>
      <c r="K44" s="63"/>
    </row>
    <row r="45" spans="1:11" ht="36.75" customHeight="1" x14ac:dyDescent="0.25">
      <c r="A45" s="63"/>
      <c r="B45" s="63"/>
      <c r="C45" s="63"/>
      <c r="D45" s="63"/>
      <c r="E45" s="63"/>
      <c r="F45" s="63"/>
      <c r="G45" s="63"/>
      <c r="H45" s="63"/>
      <c r="I45" s="63"/>
      <c r="J45" s="63"/>
      <c r="K45" s="63"/>
    </row>
    <row r="46" spans="1:11" ht="15" customHeight="1" x14ac:dyDescent="0.25">
      <c r="A46" s="63"/>
      <c r="K46" s="63"/>
    </row>
    <row r="47" spans="1:11" ht="15" customHeight="1" x14ac:dyDescent="0.25">
      <c r="A47" s="63"/>
      <c r="K47" s="63"/>
    </row>
    <row r="48" spans="1:11" ht="15" customHeight="1" x14ac:dyDescent="0.25">
      <c r="A48" s="63"/>
      <c r="K48" s="63"/>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sheetData>
  <mergeCells count="18">
    <mergeCell ref="G13:G14"/>
    <mergeCell ref="G11:G12"/>
    <mergeCell ref="C22:J22"/>
    <mergeCell ref="C23:J24"/>
    <mergeCell ref="C25:J26"/>
    <mergeCell ref="C18:J19"/>
    <mergeCell ref="C20:J21"/>
    <mergeCell ref="C11:F12"/>
    <mergeCell ref="C13:F14"/>
    <mergeCell ref="C15:F15"/>
    <mergeCell ref="C16:F16"/>
    <mergeCell ref="B17:J17"/>
    <mergeCell ref="B20:B21"/>
    <mergeCell ref="B3:J3"/>
    <mergeCell ref="B4:J4"/>
    <mergeCell ref="B6:J8"/>
    <mergeCell ref="C10:F10"/>
    <mergeCell ref="C9:F9"/>
  </mergeCells>
  <pageMargins left="0.7" right="0.7" top="0.75" bottom="0.75" header="0.3" footer="0.3"/>
  <pageSetup scale="59" orientation="portrait" r:id="rId1"/>
  <colBreaks count="1" manualBreakCount="1">
    <brk id="10" max="44"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38"/>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312" t="s">
        <v>101</v>
      </c>
      <c r="C2" s="312"/>
      <c r="D2" s="312"/>
      <c r="E2" s="312"/>
      <c r="F2" s="397"/>
      <c r="G2" s="397"/>
      <c r="H2" s="397"/>
      <c r="I2" s="397"/>
      <c r="J2" s="397"/>
      <c r="K2" s="397"/>
      <c r="L2" s="397"/>
      <c r="M2" s="397"/>
      <c r="N2" s="397"/>
      <c r="O2" s="397"/>
      <c r="P2" s="397"/>
      <c r="Q2" s="397"/>
      <c r="R2" s="397"/>
    </row>
    <row r="3" spans="1:18" x14ac:dyDescent="0.25">
      <c r="B3" s="328" t="s">
        <v>1</v>
      </c>
      <c r="C3" s="328"/>
      <c r="D3" s="328"/>
      <c r="E3" s="328"/>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322" t="s">
        <v>103</v>
      </c>
      <c r="D9" s="5" t="s">
        <v>104</v>
      </c>
      <c r="G9" s="7"/>
    </row>
    <row r="10" spans="1:18" x14ac:dyDescent="0.25">
      <c r="C10" s="322"/>
      <c r="D10" s="5" t="s">
        <v>13</v>
      </c>
    </row>
    <row r="11" spans="1:18" x14ac:dyDescent="0.25">
      <c r="C11" s="2" t="s">
        <v>105</v>
      </c>
      <c r="D11" s="5" t="s">
        <v>104</v>
      </c>
    </row>
    <row r="12" spans="1:18" x14ac:dyDescent="0.25">
      <c r="C12" s="2"/>
      <c r="D12" s="5" t="s">
        <v>106</v>
      </c>
    </row>
    <row r="13" spans="1:18" x14ac:dyDescent="0.25">
      <c r="D13" s="26"/>
    </row>
    <row r="14" spans="1:18" ht="15.75" thickBot="1" x14ac:dyDescent="0.3"/>
    <row r="15" spans="1:18" ht="15.75" thickBot="1" x14ac:dyDescent="0.3">
      <c r="A15" s="398" t="s">
        <v>14</v>
      </c>
      <c r="B15" s="399"/>
      <c r="C15" s="399"/>
      <c r="D15" s="399"/>
      <c r="E15" s="399"/>
      <c r="F15" s="399"/>
      <c r="G15" s="399"/>
      <c r="H15" s="400" t="s">
        <v>107</v>
      </c>
      <c r="I15" s="401"/>
      <c r="J15" s="401"/>
      <c r="K15" s="401"/>
      <c r="L15" s="401"/>
      <c r="M15" s="401"/>
      <c r="N15" s="401"/>
      <c r="O15" s="401"/>
      <c r="P15" s="401"/>
      <c r="Q15" s="401"/>
      <c r="R15" s="402"/>
    </row>
    <row r="16" spans="1:18" ht="28.5" customHeight="1" x14ac:dyDescent="0.25">
      <c r="A16" s="91" t="s">
        <v>17</v>
      </c>
      <c r="B16" s="91" t="s">
        <v>18</v>
      </c>
      <c r="C16" s="95" t="s">
        <v>19</v>
      </c>
      <c r="D16" s="91" t="s">
        <v>20</v>
      </c>
      <c r="E16" s="91" t="s">
        <v>108</v>
      </c>
      <c r="F16" s="91" t="s">
        <v>22</v>
      </c>
      <c r="G16" s="32" t="s">
        <v>23</v>
      </c>
      <c r="H16" s="392" t="s">
        <v>109</v>
      </c>
      <c r="I16" s="393"/>
      <c r="J16" s="393"/>
      <c r="K16" s="394"/>
      <c r="L16" s="91" t="s">
        <v>110</v>
      </c>
      <c r="M16" s="395" t="s">
        <v>111</v>
      </c>
      <c r="N16" s="333" t="s">
        <v>112</v>
      </c>
      <c r="O16" s="392" t="s">
        <v>113</v>
      </c>
      <c r="P16" s="394"/>
      <c r="Q16" s="392" t="s">
        <v>16</v>
      </c>
      <c r="R16" s="394"/>
    </row>
    <row r="17" spans="1:18" ht="30" customHeight="1" x14ac:dyDescent="0.25">
      <c r="A17" s="326" t="s">
        <v>26</v>
      </c>
      <c r="B17" s="327">
        <v>0.3</v>
      </c>
      <c r="C17" s="313" t="s">
        <v>27</v>
      </c>
      <c r="D17" s="9" t="s">
        <v>28</v>
      </c>
      <c r="E17" s="313">
        <v>4</v>
      </c>
      <c r="F17" s="313" t="s">
        <v>29</v>
      </c>
      <c r="G17" s="319" t="s">
        <v>30</v>
      </c>
      <c r="H17" s="89" t="s">
        <v>114</v>
      </c>
      <c r="I17" s="89" t="s">
        <v>115</v>
      </c>
      <c r="J17" s="89" t="s">
        <v>116</v>
      </c>
      <c r="K17" s="89" t="s">
        <v>117</v>
      </c>
      <c r="L17" s="8" t="s">
        <v>118</v>
      </c>
      <c r="M17" s="396"/>
      <c r="N17" s="334"/>
      <c r="O17" s="19" t="s">
        <v>119</v>
      </c>
      <c r="P17" s="19" t="s">
        <v>120</v>
      </c>
      <c r="Q17" s="19" t="s">
        <v>24</v>
      </c>
      <c r="R17" s="19" t="s">
        <v>25</v>
      </c>
    </row>
    <row r="18" spans="1:18" ht="45" customHeight="1" x14ac:dyDescent="0.25">
      <c r="A18" s="326"/>
      <c r="B18" s="326"/>
      <c r="C18" s="314"/>
      <c r="D18" s="10" t="s">
        <v>31</v>
      </c>
      <c r="E18" s="314"/>
      <c r="F18" s="314"/>
      <c r="G18" s="319"/>
      <c r="H18" s="406">
        <v>0.25</v>
      </c>
      <c r="I18" s="406">
        <f>1/E17</f>
        <v>0.25</v>
      </c>
      <c r="J18" s="406"/>
      <c r="K18" s="406"/>
      <c r="L18" s="403">
        <f>SUM(H18:K18)</f>
        <v>0.5</v>
      </c>
      <c r="M18" s="403">
        <f>2*B17/E17</f>
        <v>0.15</v>
      </c>
      <c r="N18" s="411" t="s">
        <v>121</v>
      </c>
      <c r="O18" s="411" t="s">
        <v>122</v>
      </c>
      <c r="P18" s="313" t="s">
        <v>123</v>
      </c>
      <c r="Q18" s="411" t="s">
        <v>124</v>
      </c>
      <c r="R18" s="313"/>
    </row>
    <row r="19" spans="1:18" ht="35.25" customHeight="1" x14ac:dyDescent="0.25">
      <c r="A19" s="326"/>
      <c r="B19" s="326"/>
      <c r="C19" s="314"/>
      <c r="D19" s="10" t="s">
        <v>32</v>
      </c>
      <c r="E19" s="314"/>
      <c r="F19" s="314"/>
      <c r="G19" s="319"/>
      <c r="H19" s="407"/>
      <c r="I19" s="409"/>
      <c r="J19" s="409"/>
      <c r="K19" s="409"/>
      <c r="L19" s="404"/>
      <c r="M19" s="404"/>
      <c r="N19" s="412"/>
      <c r="O19" s="412"/>
      <c r="P19" s="314"/>
      <c r="Q19" s="412"/>
      <c r="R19" s="314"/>
    </row>
    <row r="20" spans="1:18" ht="39.75" customHeight="1" x14ac:dyDescent="0.25">
      <c r="A20" s="326"/>
      <c r="B20" s="326"/>
      <c r="C20" s="315"/>
      <c r="D20" s="10" t="s">
        <v>33</v>
      </c>
      <c r="E20" s="315"/>
      <c r="F20" s="315"/>
      <c r="G20" s="319"/>
      <c r="H20" s="408"/>
      <c r="I20" s="410"/>
      <c r="J20" s="410"/>
      <c r="K20" s="410"/>
      <c r="L20" s="405"/>
      <c r="M20" s="405"/>
      <c r="N20" s="413"/>
      <c r="O20" s="413"/>
      <c r="P20" s="315"/>
      <c r="Q20" s="413"/>
      <c r="R20" s="315"/>
    </row>
    <row r="21" spans="1:18" ht="56.25" customHeight="1" x14ac:dyDescent="0.25">
      <c r="A21" s="332" t="s">
        <v>34</v>
      </c>
      <c r="B21" s="316">
        <v>0.4</v>
      </c>
      <c r="C21" s="313" t="s">
        <v>35</v>
      </c>
      <c r="D21" s="10" t="s">
        <v>125</v>
      </c>
      <c r="E21" s="313">
        <v>20</v>
      </c>
      <c r="F21" s="313" t="s">
        <v>37</v>
      </c>
      <c r="G21" s="313" t="s">
        <v>126</v>
      </c>
      <c r="H21" s="406">
        <v>0.08</v>
      </c>
      <c r="I21" s="406">
        <f>7/E21</f>
        <v>0.35</v>
      </c>
      <c r="J21" s="414"/>
      <c r="K21" s="313"/>
      <c r="L21" s="414">
        <f>+H21+I21+J21+K21</f>
        <v>0.43</v>
      </c>
      <c r="M21" s="414">
        <f>9*B21/E21</f>
        <v>0.18</v>
      </c>
      <c r="N21" s="313"/>
      <c r="O21" s="313"/>
      <c r="P21" s="313"/>
      <c r="Q21" s="313"/>
      <c r="R21" s="336"/>
    </row>
    <row r="22" spans="1:18" ht="47.25" customHeight="1" x14ac:dyDescent="0.25">
      <c r="A22" s="333"/>
      <c r="B22" s="317"/>
      <c r="C22" s="314"/>
      <c r="D22" s="10" t="s">
        <v>39</v>
      </c>
      <c r="E22" s="314"/>
      <c r="F22" s="314"/>
      <c r="G22" s="314"/>
      <c r="H22" s="409"/>
      <c r="I22" s="409"/>
      <c r="J22" s="314"/>
      <c r="K22" s="314"/>
      <c r="L22" s="415"/>
      <c r="M22" s="415"/>
      <c r="N22" s="314"/>
      <c r="O22" s="314"/>
      <c r="P22" s="314"/>
      <c r="Q22" s="314"/>
      <c r="R22" s="337"/>
    </row>
    <row r="23" spans="1:18" ht="57" customHeight="1" x14ac:dyDescent="0.25">
      <c r="A23" s="334"/>
      <c r="B23" s="318"/>
      <c r="C23" s="315"/>
      <c r="D23" s="10" t="s">
        <v>41</v>
      </c>
      <c r="E23" s="314"/>
      <c r="F23" s="315"/>
      <c r="G23" s="315"/>
      <c r="H23" s="410"/>
      <c r="I23" s="410"/>
      <c r="J23" s="315"/>
      <c r="K23" s="315"/>
      <c r="L23" s="416"/>
      <c r="M23" s="416"/>
      <c r="N23" s="315"/>
      <c r="O23" s="315"/>
      <c r="P23" s="315"/>
      <c r="Q23" s="315"/>
      <c r="R23" s="338"/>
    </row>
    <row r="24" spans="1:18" ht="55.5" customHeight="1" x14ac:dyDescent="0.25">
      <c r="A24" s="332" t="s">
        <v>43</v>
      </c>
      <c r="B24" s="316">
        <v>0.3</v>
      </c>
      <c r="C24" s="313" t="s">
        <v>44</v>
      </c>
      <c r="D24" s="10" t="s">
        <v>45</v>
      </c>
      <c r="E24" s="313">
        <v>15</v>
      </c>
      <c r="F24" s="313" t="s">
        <v>29</v>
      </c>
      <c r="G24" s="313" t="s">
        <v>42</v>
      </c>
      <c r="H24" s="406">
        <v>0.1</v>
      </c>
      <c r="I24" s="406">
        <f>5/E24</f>
        <v>0.33333333333333331</v>
      </c>
      <c r="J24" s="313"/>
      <c r="K24" s="313"/>
      <c r="L24" s="414">
        <f>+H24+I24+J24+K24</f>
        <v>0.43333333333333335</v>
      </c>
      <c r="M24" s="414">
        <f>8*B24/E24</f>
        <v>0.16</v>
      </c>
      <c r="N24" s="313"/>
      <c r="O24" s="313"/>
      <c r="P24" s="313"/>
      <c r="Q24" s="313"/>
      <c r="R24" s="313"/>
    </row>
    <row r="25" spans="1:18" ht="39.75" customHeight="1" x14ac:dyDescent="0.25">
      <c r="A25" s="333"/>
      <c r="B25" s="317"/>
      <c r="C25" s="314"/>
      <c r="D25" s="10" t="s">
        <v>46</v>
      </c>
      <c r="E25" s="314"/>
      <c r="F25" s="314"/>
      <c r="G25" s="314"/>
      <c r="H25" s="409"/>
      <c r="I25" s="409"/>
      <c r="J25" s="314"/>
      <c r="K25" s="314"/>
      <c r="L25" s="415"/>
      <c r="M25" s="415"/>
      <c r="N25" s="314"/>
      <c r="O25" s="314"/>
      <c r="P25" s="314"/>
      <c r="Q25" s="314"/>
      <c r="R25" s="314"/>
    </row>
    <row r="26" spans="1:18" ht="39" customHeight="1" x14ac:dyDescent="0.25">
      <c r="A26" s="334"/>
      <c r="B26" s="318"/>
      <c r="C26" s="315"/>
      <c r="D26" s="10" t="s">
        <v>47</v>
      </c>
      <c r="E26" s="315"/>
      <c r="F26" s="315"/>
      <c r="G26" s="315"/>
      <c r="H26" s="410"/>
      <c r="I26" s="410"/>
      <c r="J26" s="315"/>
      <c r="K26" s="315"/>
      <c r="L26" s="416"/>
      <c r="M26" s="416"/>
      <c r="N26" s="315"/>
      <c r="O26" s="315"/>
      <c r="P26" s="315"/>
      <c r="Q26" s="315"/>
      <c r="R26" s="315"/>
    </row>
    <row r="27" spans="1:18" ht="33.75" customHeight="1" x14ac:dyDescent="0.25">
      <c r="A27" s="19" t="s">
        <v>48</v>
      </c>
      <c r="B27" s="90">
        <f>SUM(B17:B26)</f>
        <v>1</v>
      </c>
      <c r="C27" s="90"/>
      <c r="D27" s="5"/>
      <c r="E27" s="5"/>
      <c r="F27" s="5"/>
      <c r="G27" s="10"/>
      <c r="H27" s="90">
        <f>SUM(H18:H26)</f>
        <v>0.43000000000000005</v>
      </c>
      <c r="I27" s="90">
        <f>SUM(I18:I26)</f>
        <v>0.93333333333333335</v>
      </c>
      <c r="J27" s="5"/>
      <c r="K27" s="5"/>
      <c r="L27" s="20">
        <f>SUM(L18:L26)/3</f>
        <v>0.45444444444444443</v>
      </c>
      <c r="M27" s="20">
        <f>SUM(M18:M26)</f>
        <v>0.49</v>
      </c>
      <c r="N27" s="5"/>
      <c r="O27" s="5"/>
      <c r="P27" s="5"/>
      <c r="Q27" s="5"/>
      <c r="R27" s="5"/>
    </row>
    <row r="28" spans="1:18" ht="29.25" customHeight="1" thickBot="1" x14ac:dyDescent="0.3">
      <c r="A28" s="12"/>
    </row>
    <row r="29" spans="1:18" ht="20.25" customHeight="1" x14ac:dyDescent="0.25">
      <c r="A29" s="12"/>
      <c r="D29" s="341"/>
      <c r="E29" s="342"/>
      <c r="F29" s="417"/>
      <c r="G29" s="418"/>
      <c r="H29" s="419"/>
      <c r="I29" s="21"/>
      <c r="J29" s="21"/>
      <c r="K29" s="21"/>
      <c r="L29" s="21"/>
      <c r="M29" s="21"/>
      <c r="N29" s="21"/>
      <c r="O29" s="21"/>
      <c r="P29" s="21"/>
      <c r="Q29" s="21"/>
      <c r="R29" s="21"/>
    </row>
    <row r="30" spans="1:18" ht="15.75" thickBot="1" x14ac:dyDescent="0.3">
      <c r="A30" s="12"/>
      <c r="D30" s="339" t="s">
        <v>49</v>
      </c>
      <c r="E30" s="340"/>
      <c r="F30" s="93"/>
      <c r="G30" s="340" t="s">
        <v>50</v>
      </c>
      <c r="H30" s="343"/>
      <c r="I30" s="22"/>
      <c r="J30" s="22"/>
      <c r="K30" s="22"/>
      <c r="L30" s="22"/>
      <c r="M30" s="22"/>
      <c r="N30" s="22"/>
      <c r="O30" s="22"/>
      <c r="P30" s="22"/>
      <c r="Q30" s="22"/>
      <c r="R30" s="22"/>
    </row>
    <row r="31" spans="1:18" ht="15.75" thickBot="1" x14ac:dyDescent="0.3">
      <c r="A31" s="12"/>
    </row>
    <row r="32" spans="1:18" ht="15.75" thickBot="1" x14ac:dyDescent="0.3">
      <c r="A32" s="12"/>
      <c r="B32" s="420" t="s">
        <v>127</v>
      </c>
      <c r="C32" s="401"/>
      <c r="D32" s="401"/>
      <c r="E32" s="401"/>
      <c r="F32" s="401"/>
      <c r="G32" s="401"/>
      <c r="H32" s="402"/>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P24:P26"/>
    <mergeCell ref="Q21:Q23"/>
    <mergeCell ref="Q24:Q26"/>
    <mergeCell ref="R21:R23"/>
    <mergeCell ref="R24:R26"/>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6"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R38"/>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8" x14ac:dyDescent="0.25">
      <c r="B2" s="312" t="s">
        <v>101</v>
      </c>
      <c r="C2" s="312"/>
      <c r="D2" s="312"/>
      <c r="E2" s="312"/>
      <c r="F2" s="397"/>
      <c r="G2" s="397"/>
      <c r="H2" s="397"/>
      <c r="I2" s="397"/>
      <c r="J2" s="397"/>
      <c r="K2" s="397"/>
      <c r="L2" s="397"/>
      <c r="M2" s="397"/>
      <c r="N2" s="397"/>
      <c r="O2" s="397"/>
      <c r="P2" s="397"/>
      <c r="Q2" s="397"/>
      <c r="R2" s="397"/>
    </row>
    <row r="3" spans="1:18" x14ac:dyDescent="0.25">
      <c r="B3" s="328" t="s">
        <v>1</v>
      </c>
      <c r="C3" s="328"/>
      <c r="D3" s="328"/>
      <c r="E3" s="328"/>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322" t="s">
        <v>103</v>
      </c>
      <c r="D9" s="5" t="s">
        <v>104</v>
      </c>
      <c r="G9" s="7"/>
    </row>
    <row r="10" spans="1:18" x14ac:dyDescent="0.25">
      <c r="C10" s="322"/>
      <c r="D10" s="5" t="s">
        <v>13</v>
      </c>
    </row>
    <row r="11" spans="1:18" x14ac:dyDescent="0.25">
      <c r="C11" s="2" t="s">
        <v>105</v>
      </c>
      <c r="D11" s="5" t="s">
        <v>142</v>
      </c>
    </row>
    <row r="12" spans="1:18" x14ac:dyDescent="0.25">
      <c r="C12" s="2"/>
      <c r="D12" s="5" t="s">
        <v>143</v>
      </c>
    </row>
    <row r="13" spans="1:18" x14ac:dyDescent="0.25">
      <c r="D13" s="26"/>
    </row>
    <row r="14" spans="1:18" ht="15.75" thickBot="1" x14ac:dyDescent="0.3"/>
    <row r="15" spans="1:18" ht="15.75" thickBot="1" x14ac:dyDescent="0.3">
      <c r="A15" s="398" t="s">
        <v>14</v>
      </c>
      <c r="B15" s="399"/>
      <c r="C15" s="399"/>
      <c r="D15" s="399"/>
      <c r="E15" s="399"/>
      <c r="F15" s="399"/>
      <c r="G15" s="399"/>
      <c r="H15" s="400" t="s">
        <v>107</v>
      </c>
      <c r="I15" s="401"/>
      <c r="J15" s="401"/>
      <c r="K15" s="401"/>
      <c r="L15" s="401"/>
      <c r="M15" s="401"/>
      <c r="N15" s="401"/>
      <c r="O15" s="401"/>
      <c r="P15" s="401"/>
      <c r="Q15" s="401"/>
      <c r="R15" s="402"/>
    </row>
    <row r="16" spans="1:18" ht="28.5" customHeight="1" x14ac:dyDescent="0.25">
      <c r="A16" s="91" t="s">
        <v>17</v>
      </c>
      <c r="B16" s="91" t="s">
        <v>18</v>
      </c>
      <c r="C16" s="95" t="s">
        <v>19</v>
      </c>
      <c r="D16" s="91" t="s">
        <v>20</v>
      </c>
      <c r="E16" s="91" t="s">
        <v>108</v>
      </c>
      <c r="F16" s="91" t="s">
        <v>22</v>
      </c>
      <c r="G16" s="32" t="s">
        <v>23</v>
      </c>
      <c r="H16" s="392" t="s">
        <v>109</v>
      </c>
      <c r="I16" s="393"/>
      <c r="J16" s="393"/>
      <c r="K16" s="394"/>
      <c r="L16" s="91" t="s">
        <v>110</v>
      </c>
      <c r="M16" s="395" t="s">
        <v>111</v>
      </c>
      <c r="N16" s="333" t="s">
        <v>112</v>
      </c>
      <c r="O16" s="392" t="s">
        <v>113</v>
      </c>
      <c r="P16" s="394"/>
      <c r="Q16" s="392" t="s">
        <v>16</v>
      </c>
      <c r="R16" s="394"/>
    </row>
    <row r="17" spans="1:18" ht="30" customHeight="1" x14ac:dyDescent="0.25">
      <c r="A17" s="326" t="s">
        <v>26</v>
      </c>
      <c r="B17" s="327">
        <v>0.3</v>
      </c>
      <c r="C17" s="313" t="s">
        <v>27</v>
      </c>
      <c r="D17" s="9" t="s">
        <v>28</v>
      </c>
      <c r="E17" s="313">
        <v>4</v>
      </c>
      <c r="F17" s="313" t="s">
        <v>29</v>
      </c>
      <c r="G17" s="319" t="s">
        <v>30</v>
      </c>
      <c r="H17" s="89" t="s">
        <v>114</v>
      </c>
      <c r="I17" s="89" t="s">
        <v>115</v>
      </c>
      <c r="J17" s="89" t="s">
        <v>116</v>
      </c>
      <c r="K17" s="89" t="s">
        <v>117</v>
      </c>
      <c r="L17" s="8" t="s">
        <v>118</v>
      </c>
      <c r="M17" s="396"/>
      <c r="N17" s="334"/>
      <c r="O17" s="19" t="s">
        <v>119</v>
      </c>
      <c r="P17" s="19" t="s">
        <v>120</v>
      </c>
      <c r="Q17" s="19" t="s">
        <v>24</v>
      </c>
      <c r="R17" s="19" t="s">
        <v>25</v>
      </c>
    </row>
    <row r="18" spans="1:18" ht="45" customHeight="1" x14ac:dyDescent="0.25">
      <c r="A18" s="326"/>
      <c r="B18" s="326"/>
      <c r="C18" s="314"/>
      <c r="D18" s="10" t="s">
        <v>31</v>
      </c>
      <c r="E18" s="314"/>
      <c r="F18" s="314"/>
      <c r="G18" s="319"/>
      <c r="H18" s="406">
        <f>1/E17</f>
        <v>0.25</v>
      </c>
      <c r="I18" s="406">
        <f>+'Seguimiento 2'!I18:I20</f>
        <v>0.25</v>
      </c>
      <c r="J18" s="406">
        <f>2/E17</f>
        <v>0.5</v>
      </c>
      <c r="K18" s="406"/>
      <c r="L18" s="403">
        <f>+H18+I18+J18</f>
        <v>1</v>
      </c>
      <c r="M18" s="403">
        <f>4*B17/E17</f>
        <v>0.3</v>
      </c>
      <c r="N18" s="411" t="s">
        <v>121</v>
      </c>
      <c r="O18" s="411" t="s">
        <v>122</v>
      </c>
      <c r="P18" s="313" t="s">
        <v>123</v>
      </c>
      <c r="Q18" s="411" t="s">
        <v>124</v>
      </c>
      <c r="R18" s="313"/>
    </row>
    <row r="19" spans="1:18" ht="35.25" customHeight="1" x14ac:dyDescent="0.25">
      <c r="A19" s="326"/>
      <c r="B19" s="326"/>
      <c r="C19" s="314"/>
      <c r="D19" s="10" t="s">
        <v>32</v>
      </c>
      <c r="E19" s="314"/>
      <c r="F19" s="314"/>
      <c r="G19" s="319"/>
      <c r="H19" s="409"/>
      <c r="I19" s="409"/>
      <c r="J19" s="409"/>
      <c r="K19" s="409"/>
      <c r="L19" s="404"/>
      <c r="M19" s="404"/>
      <c r="N19" s="412"/>
      <c r="O19" s="412"/>
      <c r="P19" s="314"/>
      <c r="Q19" s="412"/>
      <c r="R19" s="314"/>
    </row>
    <row r="20" spans="1:18" ht="39.75" customHeight="1" x14ac:dyDescent="0.25">
      <c r="A20" s="326"/>
      <c r="B20" s="326"/>
      <c r="C20" s="315"/>
      <c r="D20" s="10" t="s">
        <v>33</v>
      </c>
      <c r="E20" s="315"/>
      <c r="F20" s="315"/>
      <c r="G20" s="319"/>
      <c r="H20" s="410"/>
      <c r="I20" s="410"/>
      <c r="J20" s="410"/>
      <c r="K20" s="410"/>
      <c r="L20" s="405"/>
      <c r="M20" s="405"/>
      <c r="N20" s="413"/>
      <c r="O20" s="413"/>
      <c r="P20" s="315"/>
      <c r="Q20" s="413"/>
      <c r="R20" s="315"/>
    </row>
    <row r="21" spans="1:18" ht="56.25" customHeight="1" x14ac:dyDescent="0.25">
      <c r="A21" s="332" t="s">
        <v>34</v>
      </c>
      <c r="B21" s="316">
        <v>0.4</v>
      </c>
      <c r="C21" s="313" t="s">
        <v>35</v>
      </c>
      <c r="D21" s="10" t="s">
        <v>125</v>
      </c>
      <c r="E21" s="313">
        <v>20</v>
      </c>
      <c r="F21" s="313" t="s">
        <v>37</v>
      </c>
      <c r="G21" s="313" t="s">
        <v>126</v>
      </c>
      <c r="H21" s="406">
        <f>7/25</f>
        <v>0.28000000000000003</v>
      </c>
      <c r="I21" s="414">
        <f>+'Seguimiento 2'!I21:I23</f>
        <v>0.35</v>
      </c>
      <c r="J21" s="406">
        <f>5/E21</f>
        <v>0.25</v>
      </c>
      <c r="K21" s="313"/>
      <c r="L21" s="414">
        <f>+H21+I21+J21+K21</f>
        <v>0.88</v>
      </c>
      <c r="M21" s="414">
        <f>+L21*B21</f>
        <v>0.35200000000000004</v>
      </c>
      <c r="N21" s="313"/>
      <c r="O21" s="313"/>
      <c r="P21" s="313"/>
      <c r="Q21" s="313"/>
      <c r="R21" s="313"/>
    </row>
    <row r="22" spans="1:18" ht="47.25" customHeight="1" x14ac:dyDescent="0.25">
      <c r="A22" s="333"/>
      <c r="B22" s="317"/>
      <c r="C22" s="314"/>
      <c r="D22" s="10" t="s">
        <v>39</v>
      </c>
      <c r="E22" s="314"/>
      <c r="F22" s="314"/>
      <c r="G22" s="314"/>
      <c r="H22" s="409"/>
      <c r="I22" s="314"/>
      <c r="J22" s="409"/>
      <c r="K22" s="314"/>
      <c r="L22" s="415"/>
      <c r="M22" s="415"/>
      <c r="N22" s="314"/>
      <c r="O22" s="314"/>
      <c r="P22" s="314"/>
      <c r="Q22" s="314"/>
      <c r="R22" s="314"/>
    </row>
    <row r="23" spans="1:18" ht="57" customHeight="1" x14ac:dyDescent="0.25">
      <c r="A23" s="334"/>
      <c r="B23" s="318"/>
      <c r="C23" s="315"/>
      <c r="D23" s="10" t="s">
        <v>41</v>
      </c>
      <c r="E23" s="314"/>
      <c r="F23" s="315"/>
      <c r="G23" s="315"/>
      <c r="H23" s="410"/>
      <c r="I23" s="315"/>
      <c r="J23" s="410"/>
      <c r="K23" s="315"/>
      <c r="L23" s="416"/>
      <c r="M23" s="416"/>
      <c r="N23" s="315"/>
      <c r="O23" s="315"/>
      <c r="P23" s="315"/>
      <c r="Q23" s="315"/>
      <c r="R23" s="315"/>
    </row>
    <row r="24" spans="1:18" ht="55.5" customHeight="1" x14ac:dyDescent="0.25">
      <c r="A24" s="332" t="s">
        <v>43</v>
      </c>
      <c r="B24" s="316">
        <v>0.3</v>
      </c>
      <c r="C24" s="313" t="s">
        <v>44</v>
      </c>
      <c r="D24" s="10" t="s">
        <v>45</v>
      </c>
      <c r="E24" s="313">
        <v>15</v>
      </c>
      <c r="F24" s="313" t="s">
        <v>29</v>
      </c>
      <c r="G24" s="313" t="s">
        <v>42</v>
      </c>
      <c r="H24" s="406">
        <f>3/30</f>
        <v>0.1</v>
      </c>
      <c r="I24" s="414">
        <f>+'Seguimiento 2'!I24:I26</f>
        <v>0.33333333333333331</v>
      </c>
      <c r="J24" s="406">
        <f>6/E24</f>
        <v>0.4</v>
      </c>
      <c r="K24" s="313"/>
      <c r="L24" s="414">
        <f>+H24+I24+J24+K24</f>
        <v>0.83333333333333337</v>
      </c>
      <c r="M24" s="414">
        <f>14*B24/E24</f>
        <v>0.28000000000000003</v>
      </c>
      <c r="N24" s="313"/>
      <c r="O24" s="313"/>
      <c r="P24" s="313"/>
      <c r="Q24" s="313"/>
      <c r="R24" s="313"/>
    </row>
    <row r="25" spans="1:18" ht="39.75" customHeight="1" x14ac:dyDescent="0.25">
      <c r="A25" s="333"/>
      <c r="B25" s="317"/>
      <c r="C25" s="314"/>
      <c r="D25" s="10" t="s">
        <v>46</v>
      </c>
      <c r="E25" s="314"/>
      <c r="F25" s="314"/>
      <c r="G25" s="314"/>
      <c r="H25" s="409"/>
      <c r="I25" s="314"/>
      <c r="J25" s="409"/>
      <c r="K25" s="314"/>
      <c r="L25" s="415"/>
      <c r="M25" s="415"/>
      <c r="N25" s="314"/>
      <c r="O25" s="314"/>
      <c r="P25" s="314"/>
      <c r="Q25" s="314"/>
      <c r="R25" s="314"/>
    </row>
    <row r="26" spans="1:18" ht="39" customHeight="1" x14ac:dyDescent="0.25">
      <c r="A26" s="334"/>
      <c r="B26" s="318"/>
      <c r="C26" s="315"/>
      <c r="D26" s="10" t="s">
        <v>47</v>
      </c>
      <c r="E26" s="315"/>
      <c r="F26" s="315"/>
      <c r="G26" s="315"/>
      <c r="H26" s="410"/>
      <c r="I26" s="315"/>
      <c r="J26" s="410"/>
      <c r="K26" s="315"/>
      <c r="L26" s="416"/>
      <c r="M26" s="416"/>
      <c r="N26" s="315"/>
      <c r="O26" s="315"/>
      <c r="P26" s="315"/>
      <c r="Q26" s="315"/>
      <c r="R26" s="315"/>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5"/>
      <c r="L27" s="20">
        <f>SUM(L18:L26)/3</f>
        <v>0.9044444444444445</v>
      </c>
      <c r="M27" s="20">
        <f>SUM(M18:M26)</f>
        <v>0.93200000000000005</v>
      </c>
      <c r="N27" s="5"/>
      <c r="O27" s="5"/>
      <c r="P27" s="5"/>
      <c r="Q27" s="5"/>
      <c r="R27" s="5"/>
    </row>
    <row r="28" spans="1:18" ht="29.25" customHeight="1" thickBot="1" x14ac:dyDescent="0.3">
      <c r="A28" s="12"/>
    </row>
    <row r="29" spans="1:18" ht="20.25" customHeight="1" x14ac:dyDescent="0.25">
      <c r="A29" s="12"/>
      <c r="D29" s="341"/>
      <c r="E29" s="342"/>
      <c r="F29" s="417"/>
      <c r="G29" s="418"/>
      <c r="H29" s="419"/>
      <c r="I29" s="21"/>
      <c r="J29" s="21"/>
      <c r="K29" s="21"/>
      <c r="L29" s="21"/>
      <c r="M29" s="21"/>
      <c r="N29" s="21"/>
      <c r="O29" s="21"/>
      <c r="P29" s="21"/>
      <c r="Q29" s="21"/>
      <c r="R29" s="21"/>
    </row>
    <row r="30" spans="1:18" ht="15.75" thickBot="1" x14ac:dyDescent="0.3">
      <c r="A30" s="12"/>
      <c r="D30" s="339" t="s">
        <v>49</v>
      </c>
      <c r="E30" s="340"/>
      <c r="F30" s="93"/>
      <c r="G30" s="340" t="s">
        <v>50</v>
      </c>
      <c r="H30" s="343"/>
      <c r="I30" s="22"/>
      <c r="J30" s="22"/>
      <c r="K30" s="22"/>
      <c r="L30" s="22"/>
      <c r="M30" s="22"/>
      <c r="N30" s="22"/>
      <c r="O30" s="22"/>
      <c r="P30" s="22"/>
      <c r="Q30" s="22"/>
      <c r="R30" s="22"/>
    </row>
    <row r="31" spans="1:18" ht="15.75" thickBot="1" x14ac:dyDescent="0.3">
      <c r="A31" s="12"/>
    </row>
    <row r="32" spans="1:18" ht="15.75" thickBot="1" x14ac:dyDescent="0.3">
      <c r="A32" s="12"/>
      <c r="B32" s="420" t="s">
        <v>127</v>
      </c>
      <c r="C32" s="401"/>
      <c r="D32" s="401"/>
      <c r="E32" s="401"/>
      <c r="F32" s="401"/>
      <c r="G32" s="401"/>
      <c r="H32" s="402"/>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P21:P23"/>
    <mergeCell ref="Q21:Q23"/>
    <mergeCell ref="P24:P26"/>
    <mergeCell ref="Q24:Q26"/>
    <mergeCell ref="R24:R26"/>
    <mergeCell ref="R21:R23"/>
    <mergeCell ref="K24:K26"/>
    <mergeCell ref="M24:M26"/>
    <mergeCell ref="N21:N23"/>
    <mergeCell ref="N24:N26"/>
    <mergeCell ref="O21:O23"/>
    <mergeCell ref="O24:O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5"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R38"/>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8" x14ac:dyDescent="0.25">
      <c r="B2" s="312" t="s">
        <v>101</v>
      </c>
      <c r="C2" s="312"/>
      <c r="D2" s="312"/>
      <c r="E2" s="312"/>
      <c r="F2" s="397"/>
      <c r="G2" s="397"/>
      <c r="H2" s="397"/>
      <c r="I2" s="397"/>
      <c r="J2" s="397"/>
      <c r="K2" s="397"/>
      <c r="L2" s="397"/>
      <c r="M2" s="397"/>
      <c r="N2" s="397"/>
      <c r="O2" s="397"/>
      <c r="P2" s="397"/>
      <c r="Q2" s="397"/>
      <c r="R2" s="397"/>
    </row>
    <row r="3" spans="1:18" x14ac:dyDescent="0.25">
      <c r="B3" s="328" t="s">
        <v>1</v>
      </c>
      <c r="C3" s="328"/>
      <c r="D3" s="328"/>
      <c r="E3" s="328"/>
      <c r="F3" s="31"/>
      <c r="G3" s="31"/>
      <c r="H3" s="31"/>
      <c r="I3" s="31"/>
      <c r="J3" s="31"/>
      <c r="K3" s="31"/>
      <c r="L3" s="31"/>
      <c r="M3" s="31"/>
      <c r="N3" s="31"/>
      <c r="O3" s="31"/>
      <c r="P3" s="31"/>
      <c r="Q3" s="31"/>
      <c r="R3" s="31"/>
    </row>
    <row r="4" spans="1:18" ht="27" customHeight="1" x14ac:dyDescent="0.25">
      <c r="C4" s="2" t="s">
        <v>2</v>
      </c>
      <c r="D4" s="5" t="str">
        <f>'Concertacion '!D4</f>
        <v xml:space="preserve">Departamento Administrativo de la Funcion Publica </v>
      </c>
    </row>
    <row r="5" spans="1:18" x14ac:dyDescent="0.25">
      <c r="C5" s="2" t="s">
        <v>4</v>
      </c>
      <c r="D5" s="5" t="str">
        <f>'Concertacion '!D5</f>
        <v xml:space="preserve">Direccion de Empleo Publico </v>
      </c>
    </row>
    <row r="6" spans="1:18" x14ac:dyDescent="0.25">
      <c r="C6" s="4" t="s">
        <v>6</v>
      </c>
      <c r="D6" s="5" t="str">
        <f>'Concertacion '!D6</f>
        <v>Alex Rios</v>
      </c>
    </row>
    <row r="7" spans="1:18" x14ac:dyDescent="0.25">
      <c r="C7" s="4" t="s">
        <v>8</v>
      </c>
      <c r="D7" s="5" t="str">
        <f>'Concertacion '!D7</f>
        <v>Daniel Gomez</v>
      </c>
    </row>
    <row r="8" spans="1:18" x14ac:dyDescent="0.25">
      <c r="C8" s="4" t="s">
        <v>102</v>
      </c>
      <c r="D8" s="6">
        <v>41715</v>
      </c>
      <c r="F8" s="7"/>
    </row>
    <row r="9" spans="1:18" x14ac:dyDescent="0.25">
      <c r="C9" s="322" t="s">
        <v>103</v>
      </c>
      <c r="D9" s="5" t="s">
        <v>104</v>
      </c>
      <c r="G9" s="7"/>
    </row>
    <row r="10" spans="1:18" x14ac:dyDescent="0.25">
      <c r="C10" s="322"/>
      <c r="D10" s="5" t="s">
        <v>13</v>
      </c>
    </row>
    <row r="11" spans="1:18" x14ac:dyDescent="0.25">
      <c r="C11" s="2" t="s">
        <v>105</v>
      </c>
      <c r="D11" s="5" t="s">
        <v>144</v>
      </c>
    </row>
    <row r="12" spans="1:18" x14ac:dyDescent="0.25">
      <c r="C12" s="2"/>
      <c r="D12" s="5" t="s">
        <v>13</v>
      </c>
    </row>
    <row r="13" spans="1:18" x14ac:dyDescent="0.25">
      <c r="D13" s="26"/>
    </row>
    <row r="14" spans="1:18" ht="15.75" thickBot="1" x14ac:dyDescent="0.3"/>
    <row r="15" spans="1:18" ht="15.75" thickBot="1" x14ac:dyDescent="0.3">
      <c r="A15" s="398" t="s">
        <v>14</v>
      </c>
      <c r="B15" s="399"/>
      <c r="C15" s="399"/>
      <c r="D15" s="399"/>
      <c r="E15" s="399"/>
      <c r="F15" s="399"/>
      <c r="G15" s="399"/>
      <c r="H15" s="400" t="s">
        <v>107</v>
      </c>
      <c r="I15" s="401"/>
      <c r="J15" s="401"/>
      <c r="K15" s="401"/>
      <c r="L15" s="401"/>
      <c r="M15" s="401"/>
      <c r="N15" s="401"/>
      <c r="O15" s="401"/>
      <c r="P15" s="401"/>
      <c r="Q15" s="401"/>
      <c r="R15" s="402"/>
    </row>
    <row r="16" spans="1:18" ht="28.5" customHeight="1" x14ac:dyDescent="0.25">
      <c r="A16" s="91" t="s">
        <v>17</v>
      </c>
      <c r="B16" s="91" t="s">
        <v>18</v>
      </c>
      <c r="C16" s="95" t="s">
        <v>19</v>
      </c>
      <c r="D16" s="91" t="s">
        <v>20</v>
      </c>
      <c r="E16" s="91" t="s">
        <v>108</v>
      </c>
      <c r="F16" s="91" t="s">
        <v>22</v>
      </c>
      <c r="G16" s="32" t="s">
        <v>23</v>
      </c>
      <c r="H16" s="392" t="s">
        <v>109</v>
      </c>
      <c r="I16" s="393"/>
      <c r="J16" s="393"/>
      <c r="K16" s="394"/>
      <c r="L16" s="91" t="s">
        <v>110</v>
      </c>
      <c r="M16" s="395" t="s">
        <v>111</v>
      </c>
      <c r="N16" s="333" t="s">
        <v>112</v>
      </c>
      <c r="O16" s="392" t="s">
        <v>113</v>
      </c>
      <c r="P16" s="394"/>
      <c r="Q16" s="392" t="s">
        <v>16</v>
      </c>
      <c r="R16" s="394"/>
    </row>
    <row r="17" spans="1:18" ht="30" customHeight="1" x14ac:dyDescent="0.25">
      <c r="A17" s="326" t="s">
        <v>26</v>
      </c>
      <c r="B17" s="327">
        <v>0.3</v>
      </c>
      <c r="C17" s="313" t="s">
        <v>27</v>
      </c>
      <c r="D17" s="9" t="s">
        <v>28</v>
      </c>
      <c r="E17" s="313">
        <v>4</v>
      </c>
      <c r="F17" s="313" t="s">
        <v>29</v>
      </c>
      <c r="G17" s="319" t="s">
        <v>30</v>
      </c>
      <c r="H17" s="89" t="s">
        <v>114</v>
      </c>
      <c r="I17" s="89" t="s">
        <v>115</v>
      </c>
      <c r="J17" s="89" t="s">
        <v>116</v>
      </c>
      <c r="K17" s="89" t="s">
        <v>117</v>
      </c>
      <c r="L17" s="8" t="s">
        <v>118</v>
      </c>
      <c r="M17" s="396"/>
      <c r="N17" s="334"/>
      <c r="O17" s="19" t="s">
        <v>119</v>
      </c>
      <c r="P17" s="19" t="s">
        <v>120</v>
      </c>
      <c r="Q17" s="19" t="s">
        <v>24</v>
      </c>
      <c r="R17" s="19" t="s">
        <v>25</v>
      </c>
    </row>
    <row r="18" spans="1:18" ht="45" customHeight="1" x14ac:dyDescent="0.25">
      <c r="A18" s="326"/>
      <c r="B18" s="326"/>
      <c r="C18" s="314"/>
      <c r="D18" s="10" t="s">
        <v>31</v>
      </c>
      <c r="E18" s="314"/>
      <c r="F18" s="314"/>
      <c r="G18" s="319"/>
      <c r="H18" s="406">
        <f>1/E17</f>
        <v>0.25</v>
      </c>
      <c r="I18" s="406">
        <f>+'Seguimiento 2'!I18:I20</f>
        <v>0.25</v>
      </c>
      <c r="J18" s="406">
        <f>+'Seguimiento 3'!J18:J20</f>
        <v>0.5</v>
      </c>
      <c r="K18" s="406">
        <v>0</v>
      </c>
      <c r="L18" s="403">
        <f>+H18+I18+J18+K18</f>
        <v>1</v>
      </c>
      <c r="M18" s="403">
        <f>4*B17/E17</f>
        <v>0.3</v>
      </c>
      <c r="N18" s="411" t="s">
        <v>121</v>
      </c>
      <c r="O18" s="411" t="s">
        <v>122</v>
      </c>
      <c r="P18" s="313" t="s">
        <v>123</v>
      </c>
      <c r="Q18" s="411" t="s">
        <v>124</v>
      </c>
      <c r="R18" s="313"/>
    </row>
    <row r="19" spans="1:18" ht="35.25" customHeight="1" x14ac:dyDescent="0.25">
      <c r="A19" s="326"/>
      <c r="B19" s="326"/>
      <c r="C19" s="314"/>
      <c r="D19" s="10" t="s">
        <v>32</v>
      </c>
      <c r="E19" s="314"/>
      <c r="F19" s="314"/>
      <c r="G19" s="319"/>
      <c r="H19" s="409"/>
      <c r="I19" s="409"/>
      <c r="J19" s="409"/>
      <c r="K19" s="409"/>
      <c r="L19" s="404"/>
      <c r="M19" s="404"/>
      <c r="N19" s="412"/>
      <c r="O19" s="412"/>
      <c r="P19" s="314"/>
      <c r="Q19" s="412"/>
      <c r="R19" s="314"/>
    </row>
    <row r="20" spans="1:18" ht="39.75" customHeight="1" x14ac:dyDescent="0.25">
      <c r="A20" s="326"/>
      <c r="B20" s="326"/>
      <c r="C20" s="315"/>
      <c r="D20" s="10" t="s">
        <v>33</v>
      </c>
      <c r="E20" s="315"/>
      <c r="F20" s="315"/>
      <c r="G20" s="319"/>
      <c r="H20" s="410"/>
      <c r="I20" s="410"/>
      <c r="J20" s="410"/>
      <c r="K20" s="410"/>
      <c r="L20" s="405"/>
      <c r="M20" s="405"/>
      <c r="N20" s="413"/>
      <c r="O20" s="413"/>
      <c r="P20" s="315"/>
      <c r="Q20" s="413"/>
      <c r="R20" s="315"/>
    </row>
    <row r="21" spans="1:18" ht="56.25" customHeight="1" x14ac:dyDescent="0.25">
      <c r="A21" s="332" t="s">
        <v>34</v>
      </c>
      <c r="B21" s="316">
        <v>0.4</v>
      </c>
      <c r="C21" s="313" t="s">
        <v>35</v>
      </c>
      <c r="D21" s="10" t="s">
        <v>125</v>
      </c>
      <c r="E21" s="313">
        <v>20</v>
      </c>
      <c r="F21" s="313" t="s">
        <v>37</v>
      </c>
      <c r="G21" s="313" t="s">
        <v>126</v>
      </c>
      <c r="H21" s="406">
        <f>7/25</f>
        <v>0.28000000000000003</v>
      </c>
      <c r="I21" s="414">
        <f>+'Seguimiento 2'!I21:I23</f>
        <v>0.35</v>
      </c>
      <c r="J21" s="414">
        <f>+'Seguimiento 3'!J21:J23</f>
        <v>0.25</v>
      </c>
      <c r="K21" s="406">
        <f>8/E21</f>
        <v>0.4</v>
      </c>
      <c r="L21" s="414">
        <f>+H21+I21+J21+K21</f>
        <v>1.28</v>
      </c>
      <c r="M21" s="414">
        <f>22*B21/E21</f>
        <v>0.44000000000000006</v>
      </c>
      <c r="N21" s="313"/>
      <c r="O21" s="313"/>
      <c r="P21" s="313"/>
      <c r="Q21" s="313"/>
      <c r="R21" s="336"/>
    </row>
    <row r="22" spans="1:18" ht="47.25" customHeight="1" x14ac:dyDescent="0.25">
      <c r="A22" s="333"/>
      <c r="B22" s="317"/>
      <c r="C22" s="314"/>
      <c r="D22" s="10" t="s">
        <v>39</v>
      </c>
      <c r="E22" s="314"/>
      <c r="F22" s="314"/>
      <c r="G22" s="314"/>
      <c r="H22" s="409"/>
      <c r="I22" s="314"/>
      <c r="J22" s="314"/>
      <c r="K22" s="409"/>
      <c r="L22" s="415"/>
      <c r="M22" s="415"/>
      <c r="N22" s="314"/>
      <c r="O22" s="314"/>
      <c r="P22" s="314"/>
      <c r="Q22" s="314"/>
      <c r="R22" s="337"/>
    </row>
    <row r="23" spans="1:18" ht="57" customHeight="1" x14ac:dyDescent="0.25">
      <c r="A23" s="334"/>
      <c r="B23" s="318"/>
      <c r="C23" s="315"/>
      <c r="D23" s="10" t="s">
        <v>41</v>
      </c>
      <c r="E23" s="314"/>
      <c r="F23" s="315"/>
      <c r="G23" s="315"/>
      <c r="H23" s="410"/>
      <c r="I23" s="315"/>
      <c r="J23" s="315"/>
      <c r="K23" s="410"/>
      <c r="L23" s="416"/>
      <c r="M23" s="416"/>
      <c r="N23" s="315"/>
      <c r="O23" s="315"/>
      <c r="P23" s="315"/>
      <c r="Q23" s="315"/>
      <c r="R23" s="338"/>
    </row>
    <row r="24" spans="1:18" ht="55.5" customHeight="1" x14ac:dyDescent="0.25">
      <c r="A24" s="332" t="s">
        <v>43</v>
      </c>
      <c r="B24" s="316">
        <v>0.3</v>
      </c>
      <c r="C24" s="313" t="s">
        <v>44</v>
      </c>
      <c r="D24" s="10" t="s">
        <v>45</v>
      </c>
      <c r="E24" s="313">
        <v>15</v>
      </c>
      <c r="F24" s="313" t="s">
        <v>29</v>
      </c>
      <c r="G24" s="313" t="s">
        <v>42</v>
      </c>
      <c r="H24" s="406">
        <f>3/30</f>
        <v>0.1</v>
      </c>
      <c r="I24" s="414">
        <f>+'Seguimiento 2'!I24:I26</f>
        <v>0.33333333333333331</v>
      </c>
      <c r="J24" s="414">
        <f>+'Seguimiento 3'!J24:J26</f>
        <v>0.4</v>
      </c>
      <c r="K24" s="406">
        <f>1/E24</f>
        <v>6.6666666666666666E-2</v>
      </c>
      <c r="L24" s="414">
        <f>+H24+I24+J24+K24</f>
        <v>0.9</v>
      </c>
      <c r="M24" s="414">
        <f>15*B24/E24</f>
        <v>0.3</v>
      </c>
      <c r="N24" s="313"/>
      <c r="O24" s="313"/>
      <c r="P24" s="313"/>
      <c r="Q24" s="313"/>
      <c r="R24" s="313"/>
    </row>
    <row r="25" spans="1:18" ht="39.75" customHeight="1" x14ac:dyDescent="0.25">
      <c r="A25" s="333"/>
      <c r="B25" s="317"/>
      <c r="C25" s="314"/>
      <c r="D25" s="10" t="s">
        <v>46</v>
      </c>
      <c r="E25" s="314"/>
      <c r="F25" s="314"/>
      <c r="G25" s="314"/>
      <c r="H25" s="409"/>
      <c r="I25" s="314"/>
      <c r="J25" s="314"/>
      <c r="K25" s="409"/>
      <c r="L25" s="415"/>
      <c r="M25" s="415"/>
      <c r="N25" s="314"/>
      <c r="O25" s="314"/>
      <c r="P25" s="314"/>
      <c r="Q25" s="314"/>
      <c r="R25" s="314"/>
    </row>
    <row r="26" spans="1:18" ht="39" customHeight="1" x14ac:dyDescent="0.25">
      <c r="A26" s="334"/>
      <c r="B26" s="318"/>
      <c r="C26" s="315"/>
      <c r="D26" s="10" t="s">
        <v>47</v>
      </c>
      <c r="E26" s="315"/>
      <c r="F26" s="315"/>
      <c r="G26" s="315"/>
      <c r="H26" s="410"/>
      <c r="I26" s="315"/>
      <c r="J26" s="315"/>
      <c r="K26" s="410"/>
      <c r="L26" s="416"/>
      <c r="M26" s="416"/>
      <c r="N26" s="315"/>
      <c r="O26" s="315"/>
      <c r="P26" s="315"/>
      <c r="Q26" s="315"/>
      <c r="R26" s="315"/>
    </row>
    <row r="27" spans="1:18" ht="33.75" customHeight="1" x14ac:dyDescent="0.25">
      <c r="A27" s="19" t="s">
        <v>48</v>
      </c>
      <c r="B27" s="90">
        <f>SUM(B17:B26)</f>
        <v>1</v>
      </c>
      <c r="C27" s="90"/>
      <c r="D27" s="5"/>
      <c r="E27" s="5"/>
      <c r="F27" s="5"/>
      <c r="G27" s="10"/>
      <c r="H27" s="90">
        <f>SUM(H18:H26)</f>
        <v>0.63</v>
      </c>
      <c r="I27" s="90">
        <f>SUM(I18:I26)</f>
        <v>0.93333333333333335</v>
      </c>
      <c r="J27" s="90">
        <f>SUM(J18:J26)</f>
        <v>1.1499999999999999</v>
      </c>
      <c r="K27" s="90">
        <f>SUM(K18:K26)</f>
        <v>0.46666666666666667</v>
      </c>
      <c r="L27" s="20">
        <f>SUM(L18:L26)/3</f>
        <v>1.06</v>
      </c>
      <c r="M27" s="20">
        <f>SUM(M18:M26)</f>
        <v>1.04</v>
      </c>
      <c r="N27" s="5"/>
      <c r="O27" s="5"/>
      <c r="P27" s="5"/>
      <c r="Q27" s="5"/>
      <c r="R27" s="5"/>
    </row>
    <row r="28" spans="1:18" ht="29.25" customHeight="1" thickBot="1" x14ac:dyDescent="0.3">
      <c r="A28" s="12"/>
    </row>
    <row r="29" spans="1:18" ht="20.25" customHeight="1" x14ac:dyDescent="0.25">
      <c r="A29" s="12"/>
      <c r="D29" s="341"/>
      <c r="E29" s="342"/>
      <c r="F29" s="417"/>
      <c r="G29" s="418"/>
      <c r="H29" s="419"/>
      <c r="I29" s="21"/>
      <c r="J29" s="21"/>
      <c r="K29" s="21"/>
      <c r="L29" s="21"/>
      <c r="M29" s="21"/>
      <c r="N29" s="21"/>
      <c r="O29" s="21"/>
      <c r="P29" s="21"/>
      <c r="Q29" s="21"/>
      <c r="R29" s="21"/>
    </row>
    <row r="30" spans="1:18" ht="15.75" thickBot="1" x14ac:dyDescent="0.3">
      <c r="A30" s="12"/>
      <c r="D30" s="339" t="s">
        <v>49</v>
      </c>
      <c r="E30" s="340"/>
      <c r="F30" s="93"/>
      <c r="G30" s="340" t="s">
        <v>50</v>
      </c>
      <c r="H30" s="343"/>
      <c r="I30" s="22"/>
      <c r="J30" s="22"/>
      <c r="K30" s="22"/>
      <c r="L30" s="22"/>
      <c r="M30" s="22"/>
      <c r="N30" s="22"/>
      <c r="O30" s="22"/>
      <c r="P30" s="22"/>
      <c r="Q30" s="22"/>
      <c r="R30" s="22"/>
    </row>
    <row r="31" spans="1:18" ht="15.75" thickBot="1" x14ac:dyDescent="0.3">
      <c r="A31" s="12"/>
    </row>
    <row r="32" spans="1:18" ht="15.75" thickBot="1" x14ac:dyDescent="0.3">
      <c r="A32" s="12"/>
      <c r="B32" s="420" t="s">
        <v>127</v>
      </c>
      <c r="C32" s="401"/>
      <c r="D32" s="401"/>
      <c r="E32" s="401"/>
      <c r="F32" s="401"/>
      <c r="G32" s="401"/>
      <c r="H32" s="402"/>
      <c r="I32" s="31"/>
      <c r="J32" s="31"/>
      <c r="K32" s="31"/>
      <c r="L32" s="31"/>
      <c r="M32" s="31"/>
      <c r="N32" s="31"/>
      <c r="O32" s="31"/>
      <c r="P32" s="31"/>
      <c r="Q32" s="31"/>
      <c r="R32" s="31"/>
    </row>
    <row r="33" spans="1:18" ht="42.75" x14ac:dyDescent="0.25">
      <c r="A33" s="12"/>
      <c r="B33" s="13" t="s">
        <v>128</v>
      </c>
      <c r="C33" s="27" t="s">
        <v>129</v>
      </c>
      <c r="D33" s="14" t="s">
        <v>130</v>
      </c>
      <c r="E33" s="14" t="s">
        <v>131</v>
      </c>
      <c r="F33" s="14" t="s">
        <v>132</v>
      </c>
      <c r="G33" s="95" t="s">
        <v>133</v>
      </c>
      <c r="H33" s="95" t="s">
        <v>134</v>
      </c>
      <c r="I33" s="22"/>
      <c r="J33" s="22"/>
      <c r="K33" s="22"/>
      <c r="L33" s="22"/>
      <c r="M33" s="22"/>
      <c r="N33" s="22"/>
      <c r="O33" s="22"/>
      <c r="P33" s="22"/>
      <c r="Q33" s="22"/>
      <c r="R33" s="22"/>
    </row>
    <row r="34" spans="1:18" ht="105" x14ac:dyDescent="0.25">
      <c r="B34" s="23" t="s">
        <v>135</v>
      </c>
      <c r="C34" s="10" t="s">
        <v>136</v>
      </c>
      <c r="D34" s="10" t="s">
        <v>137</v>
      </c>
      <c r="E34" s="15">
        <v>41807</v>
      </c>
      <c r="F34" s="10" t="s">
        <v>138</v>
      </c>
      <c r="H34" s="16"/>
    </row>
    <row r="35" spans="1:18" ht="42.75" x14ac:dyDescent="0.25">
      <c r="B35" s="24" t="s">
        <v>139</v>
      </c>
      <c r="C35" s="28"/>
      <c r="D35" s="5"/>
      <c r="E35" s="5"/>
      <c r="F35" s="5"/>
      <c r="G35" s="5"/>
      <c r="H35" s="16"/>
    </row>
    <row r="36" spans="1:18" x14ac:dyDescent="0.25">
      <c r="B36" s="25" t="s">
        <v>61</v>
      </c>
      <c r="C36" s="29"/>
      <c r="D36" s="5"/>
      <c r="E36" s="5"/>
      <c r="F36" s="5"/>
      <c r="G36" s="5"/>
      <c r="H36" s="16"/>
    </row>
    <row r="37" spans="1:18" x14ac:dyDescent="0.25">
      <c r="B37" s="25" t="s">
        <v>140</v>
      </c>
      <c r="C37" s="29"/>
      <c r="D37" s="5"/>
      <c r="E37" s="5"/>
      <c r="F37" s="5"/>
      <c r="G37" s="5"/>
      <c r="H37" s="16"/>
    </row>
    <row r="38" spans="1:18" ht="15.75" thickBot="1" x14ac:dyDescent="0.3">
      <c r="B38" s="92" t="s">
        <v>141</v>
      </c>
      <c r="C38" s="30"/>
      <c r="D38" s="17"/>
      <c r="E38" s="17"/>
      <c r="F38" s="17"/>
      <c r="G38" s="17"/>
      <c r="H38" s="18"/>
    </row>
  </sheetData>
  <mergeCells count="66">
    <mergeCell ref="Q21:Q23"/>
    <mergeCell ref="Q24:Q26"/>
    <mergeCell ref="R21:R23"/>
    <mergeCell ref="R24:R26"/>
    <mergeCell ref="K24:K26"/>
    <mergeCell ref="M24:M26"/>
    <mergeCell ref="N21:N23"/>
    <mergeCell ref="N24:N26"/>
    <mergeCell ref="O21:O23"/>
    <mergeCell ref="P21:P23"/>
    <mergeCell ref="O24:O26"/>
    <mergeCell ref="P24:P26"/>
    <mergeCell ref="L21:L23"/>
    <mergeCell ref="D29:E29"/>
    <mergeCell ref="F29:H29"/>
    <mergeCell ref="D30:E30"/>
    <mergeCell ref="G30:H30"/>
    <mergeCell ref="B32:H32"/>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N18:N20"/>
    <mergeCell ref="O18:O20"/>
    <mergeCell ref="P18:P20"/>
    <mergeCell ref="Q18:Q20"/>
    <mergeCell ref="R18:R20"/>
    <mergeCell ref="A21:A23"/>
    <mergeCell ref="B21:B23"/>
    <mergeCell ref="C21:C23"/>
    <mergeCell ref="E21:E23"/>
    <mergeCell ref="F21:F23"/>
    <mergeCell ref="M18:M20"/>
    <mergeCell ref="A17:A20"/>
    <mergeCell ref="B17:B20"/>
    <mergeCell ref="C17:C20"/>
    <mergeCell ref="E17:E20"/>
    <mergeCell ref="F17:F20"/>
    <mergeCell ref="G17:G20"/>
    <mergeCell ref="H18:H20"/>
    <mergeCell ref="I18:I20"/>
    <mergeCell ref="J18:J20"/>
    <mergeCell ref="K18:K20"/>
    <mergeCell ref="L18:L20"/>
    <mergeCell ref="B2:R2"/>
    <mergeCell ref="B3:E3"/>
    <mergeCell ref="C9:C10"/>
    <mergeCell ref="A15:G15"/>
    <mergeCell ref="H15:R15"/>
    <mergeCell ref="H16:K16"/>
    <mergeCell ref="M16:M17"/>
    <mergeCell ref="N16:N17"/>
    <mergeCell ref="O16:P16"/>
    <mergeCell ref="Q16:R16"/>
  </mergeCells>
  <conditionalFormatting sqref="L18">
    <cfRule type="cellIs" dxfId="4"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17"/>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312" t="s">
        <v>101</v>
      </c>
      <c r="C2" s="312"/>
      <c r="D2" s="312"/>
      <c r="E2" s="312"/>
      <c r="F2" s="397"/>
      <c r="G2" s="397"/>
      <c r="H2" s="397"/>
      <c r="I2" s="397"/>
      <c r="J2" s="397"/>
      <c r="K2" s="397"/>
      <c r="L2" s="397"/>
      <c r="M2" s="397"/>
    </row>
    <row r="3" spans="1:13" ht="15.75" thickBot="1" x14ac:dyDescent="0.3"/>
    <row r="4" spans="1:13" ht="15.75" thickBot="1" x14ac:dyDescent="0.3">
      <c r="A4" s="398" t="s">
        <v>14</v>
      </c>
      <c r="B4" s="399"/>
      <c r="C4" s="399"/>
      <c r="D4" s="399"/>
      <c r="E4" s="399"/>
      <c r="F4" s="399"/>
      <c r="G4" s="399"/>
      <c r="H4" s="400" t="s">
        <v>107</v>
      </c>
      <c r="I4" s="401"/>
      <c r="J4" s="401"/>
      <c r="K4" s="401"/>
      <c r="L4" s="401"/>
      <c r="M4" s="401"/>
    </row>
    <row r="5" spans="1:13" ht="28.5" customHeight="1" x14ac:dyDescent="0.25">
      <c r="A5" s="91" t="s">
        <v>17</v>
      </c>
      <c r="B5" s="91" t="s">
        <v>18</v>
      </c>
      <c r="C5" s="95" t="s">
        <v>19</v>
      </c>
      <c r="D5" s="91" t="s">
        <v>20</v>
      </c>
      <c r="E5" s="91" t="s">
        <v>108</v>
      </c>
      <c r="F5" s="91" t="s">
        <v>22</v>
      </c>
      <c r="G5" s="32" t="s">
        <v>23</v>
      </c>
      <c r="H5" s="392" t="s">
        <v>109</v>
      </c>
      <c r="I5" s="393"/>
      <c r="J5" s="393"/>
      <c r="K5" s="394"/>
      <c r="L5" s="91" t="s">
        <v>110</v>
      </c>
      <c r="M5" s="395" t="s">
        <v>111</v>
      </c>
    </row>
    <row r="6" spans="1:13" ht="30" customHeight="1" x14ac:dyDescent="0.25">
      <c r="A6" s="326" t="s">
        <v>26</v>
      </c>
      <c r="B6" s="327">
        <v>0.3</v>
      </c>
      <c r="C6" s="313" t="s">
        <v>27</v>
      </c>
      <c r="D6" s="9" t="s">
        <v>28</v>
      </c>
      <c r="E6" s="313">
        <v>4</v>
      </c>
      <c r="F6" s="313" t="s">
        <v>29</v>
      </c>
      <c r="G6" s="319" t="s">
        <v>30</v>
      </c>
      <c r="H6" s="89" t="s">
        <v>114</v>
      </c>
      <c r="I6" s="89" t="s">
        <v>115</v>
      </c>
      <c r="J6" s="89" t="s">
        <v>116</v>
      </c>
      <c r="K6" s="89" t="s">
        <v>117</v>
      </c>
      <c r="L6" s="8" t="s">
        <v>118</v>
      </c>
      <c r="M6" s="396"/>
    </row>
    <row r="7" spans="1:13" ht="45" customHeight="1" x14ac:dyDescent="0.25">
      <c r="A7" s="326"/>
      <c r="B7" s="326"/>
      <c r="C7" s="314"/>
      <c r="D7" s="10" t="s">
        <v>31</v>
      </c>
      <c r="E7" s="314"/>
      <c r="F7" s="314"/>
      <c r="G7" s="319"/>
      <c r="H7" s="406">
        <f>1/E6</f>
        <v>0.25</v>
      </c>
      <c r="I7" s="406">
        <v>0.25</v>
      </c>
      <c r="J7" s="406">
        <v>0.5</v>
      </c>
      <c r="K7" s="406">
        <v>0</v>
      </c>
      <c r="L7" s="403">
        <f>+H7+I7+J7+K7</f>
        <v>1</v>
      </c>
      <c r="M7" s="403">
        <f>4*B6/E6</f>
        <v>0.3</v>
      </c>
    </row>
    <row r="8" spans="1:13" ht="35.25" customHeight="1" x14ac:dyDescent="0.25">
      <c r="A8" s="326"/>
      <c r="B8" s="326"/>
      <c r="C8" s="314"/>
      <c r="D8" s="10" t="s">
        <v>32</v>
      </c>
      <c r="E8" s="314"/>
      <c r="F8" s="314"/>
      <c r="G8" s="319"/>
      <c r="H8" s="409"/>
      <c r="I8" s="409"/>
      <c r="J8" s="409"/>
      <c r="K8" s="409"/>
      <c r="L8" s="404"/>
      <c r="M8" s="404"/>
    </row>
    <row r="9" spans="1:13" ht="39.75" customHeight="1" x14ac:dyDescent="0.25">
      <c r="A9" s="326"/>
      <c r="B9" s="326"/>
      <c r="C9" s="315"/>
      <c r="D9" s="10" t="s">
        <v>33</v>
      </c>
      <c r="E9" s="315"/>
      <c r="F9" s="315"/>
      <c r="G9" s="319"/>
      <c r="H9" s="410"/>
      <c r="I9" s="410"/>
      <c r="J9" s="410"/>
      <c r="K9" s="410"/>
      <c r="L9" s="405"/>
      <c r="M9" s="405"/>
    </row>
    <row r="10" spans="1:13" ht="56.25" customHeight="1" x14ac:dyDescent="0.25">
      <c r="A10" s="332" t="s">
        <v>34</v>
      </c>
      <c r="B10" s="316">
        <v>0.4</v>
      </c>
      <c r="C10" s="313" t="s">
        <v>35</v>
      </c>
      <c r="D10" s="10" t="s">
        <v>125</v>
      </c>
      <c r="E10" s="313">
        <v>20</v>
      </c>
      <c r="F10" s="313" t="s">
        <v>37</v>
      </c>
      <c r="G10" s="313" t="s">
        <v>126</v>
      </c>
      <c r="H10" s="406">
        <f>7/25</f>
        <v>0.28000000000000003</v>
      </c>
      <c r="I10" s="414">
        <v>0.35</v>
      </c>
      <c r="J10" s="414">
        <v>0.25</v>
      </c>
      <c r="K10" s="406">
        <f>8/E10</f>
        <v>0.4</v>
      </c>
      <c r="L10" s="414">
        <f>+H10+I10+J10+K10</f>
        <v>1.28</v>
      </c>
      <c r="M10" s="414">
        <f>22*B10/E10</f>
        <v>0.44000000000000006</v>
      </c>
    </row>
    <row r="11" spans="1:13" ht="47.25" customHeight="1" x14ac:dyDescent="0.25">
      <c r="A11" s="333"/>
      <c r="B11" s="317"/>
      <c r="C11" s="314"/>
      <c r="D11" s="10" t="s">
        <v>39</v>
      </c>
      <c r="E11" s="314"/>
      <c r="F11" s="314"/>
      <c r="G11" s="314"/>
      <c r="H11" s="409"/>
      <c r="I11" s="314"/>
      <c r="J11" s="314"/>
      <c r="K11" s="409"/>
      <c r="L11" s="415"/>
      <c r="M11" s="415"/>
    </row>
    <row r="12" spans="1:13" ht="57" customHeight="1" x14ac:dyDescent="0.25">
      <c r="A12" s="334"/>
      <c r="B12" s="318"/>
      <c r="C12" s="315"/>
      <c r="D12" s="10" t="s">
        <v>41</v>
      </c>
      <c r="E12" s="314"/>
      <c r="F12" s="315"/>
      <c r="G12" s="315"/>
      <c r="H12" s="410"/>
      <c r="I12" s="315"/>
      <c r="J12" s="315"/>
      <c r="K12" s="410"/>
      <c r="L12" s="416"/>
      <c r="M12" s="416"/>
    </row>
    <row r="13" spans="1:13" ht="55.5" customHeight="1" x14ac:dyDescent="0.25">
      <c r="A13" s="332" t="s">
        <v>43</v>
      </c>
      <c r="B13" s="316">
        <v>0.3</v>
      </c>
      <c r="C13" s="313" t="s">
        <v>44</v>
      </c>
      <c r="D13" s="10" t="s">
        <v>45</v>
      </c>
      <c r="E13" s="313">
        <v>15</v>
      </c>
      <c r="F13" s="313" t="s">
        <v>29</v>
      </c>
      <c r="G13" s="313" t="s">
        <v>42</v>
      </c>
      <c r="H13" s="406">
        <f>3/30</f>
        <v>0.1</v>
      </c>
      <c r="I13" s="414">
        <v>0.33</v>
      </c>
      <c r="J13" s="414">
        <v>0.4</v>
      </c>
      <c r="K13" s="406">
        <f>1/E13</f>
        <v>6.6666666666666666E-2</v>
      </c>
      <c r="L13" s="414">
        <f>+H13+I13+J13+K13</f>
        <v>0.89666666666666672</v>
      </c>
      <c r="M13" s="414">
        <f>15*B13/E13</f>
        <v>0.3</v>
      </c>
    </row>
    <row r="14" spans="1:13" ht="39.75" customHeight="1" x14ac:dyDescent="0.25">
      <c r="A14" s="333"/>
      <c r="B14" s="317"/>
      <c r="C14" s="314"/>
      <c r="D14" s="10" t="s">
        <v>46</v>
      </c>
      <c r="E14" s="314"/>
      <c r="F14" s="314"/>
      <c r="G14" s="314"/>
      <c r="H14" s="409"/>
      <c r="I14" s="314"/>
      <c r="J14" s="314"/>
      <c r="K14" s="409"/>
      <c r="L14" s="415"/>
      <c r="M14" s="415"/>
    </row>
    <row r="15" spans="1:13" ht="39" customHeight="1" x14ac:dyDescent="0.25">
      <c r="A15" s="334"/>
      <c r="B15" s="318"/>
      <c r="C15" s="315"/>
      <c r="D15" s="10" t="s">
        <v>47</v>
      </c>
      <c r="E15" s="315"/>
      <c r="F15" s="315"/>
      <c r="G15" s="315"/>
      <c r="H15" s="410"/>
      <c r="I15" s="315"/>
      <c r="J15" s="315"/>
      <c r="K15" s="410"/>
      <c r="L15" s="416"/>
      <c r="M15" s="416"/>
    </row>
    <row r="16" spans="1:13" ht="33.75" customHeight="1" x14ac:dyDescent="0.25">
      <c r="A16" s="19" t="s">
        <v>48</v>
      </c>
      <c r="B16" s="90">
        <f>SUM(B6:B15)</f>
        <v>1</v>
      </c>
      <c r="C16" s="90"/>
      <c r="D16" s="5"/>
      <c r="E16" s="5"/>
      <c r="F16" s="5"/>
      <c r="G16" s="10"/>
      <c r="H16" s="90">
        <f>SUM(H7:H15)</f>
        <v>0.63</v>
      </c>
      <c r="I16" s="90">
        <f>SUM(I7:I15)</f>
        <v>0.92999999999999994</v>
      </c>
      <c r="J16" s="90">
        <f>SUM(J7:J15)</f>
        <v>1.1499999999999999</v>
      </c>
      <c r="K16" s="90">
        <f>SUM(K7:K15)</f>
        <v>0.46666666666666667</v>
      </c>
      <c r="L16" s="20">
        <f>SUM(L7:L15)/3</f>
        <v>1.058888888888889</v>
      </c>
      <c r="M16" s="20">
        <f>SUM(M7:M15)</f>
        <v>1.04</v>
      </c>
    </row>
    <row r="17" spans="1:1" ht="29.25" customHeight="1" x14ac:dyDescent="0.25">
      <c r="A17" s="12"/>
    </row>
  </sheetData>
  <mergeCells count="41">
    <mergeCell ref="M13:M15"/>
    <mergeCell ref="A13:A15"/>
    <mergeCell ref="B13:B15"/>
    <mergeCell ref="C13:C15"/>
    <mergeCell ref="E13:E15"/>
    <mergeCell ref="F13:F15"/>
    <mergeCell ref="G13:G15"/>
    <mergeCell ref="H13:H15"/>
    <mergeCell ref="I13:I15"/>
    <mergeCell ref="J13:J15"/>
    <mergeCell ref="K13:K15"/>
    <mergeCell ref="L13:L15"/>
    <mergeCell ref="M10:M12"/>
    <mergeCell ref="G10:G12"/>
    <mergeCell ref="H10:H12"/>
    <mergeCell ref="I10:I12"/>
    <mergeCell ref="J10:J12"/>
    <mergeCell ref="K10:K12"/>
    <mergeCell ref="L10:L12"/>
    <mergeCell ref="A10:A12"/>
    <mergeCell ref="B10:B12"/>
    <mergeCell ref="C10:C12"/>
    <mergeCell ref="E10:E12"/>
    <mergeCell ref="F10:F12"/>
    <mergeCell ref="M7:M9"/>
    <mergeCell ref="A6:A9"/>
    <mergeCell ref="B6:B9"/>
    <mergeCell ref="C6:C9"/>
    <mergeCell ref="E6:E9"/>
    <mergeCell ref="F6:F9"/>
    <mergeCell ref="G6:G9"/>
    <mergeCell ref="H7:H9"/>
    <mergeCell ref="I7:I9"/>
    <mergeCell ref="J7:J9"/>
    <mergeCell ref="K7:K9"/>
    <mergeCell ref="L7:L9"/>
    <mergeCell ref="B2:M2"/>
    <mergeCell ref="A4:G4"/>
    <mergeCell ref="H4:M4"/>
    <mergeCell ref="H5:K5"/>
    <mergeCell ref="M5:M6"/>
  </mergeCells>
  <conditionalFormatting sqref="L7">
    <cfRule type="cellIs" dxfId="3"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432" t="s">
        <v>145</v>
      </c>
      <c r="C3" s="433"/>
      <c r="D3" s="433"/>
      <c r="E3" s="433"/>
      <c r="F3" s="433"/>
      <c r="G3" s="433"/>
      <c r="H3" s="433"/>
      <c r="I3" s="434"/>
    </row>
    <row r="4" spans="2:9" ht="15.75" thickBot="1" x14ac:dyDescent="0.3">
      <c r="B4" s="430" t="s">
        <v>146</v>
      </c>
      <c r="C4" s="426"/>
      <c r="D4" s="426"/>
      <c r="E4" s="435" t="s">
        <v>147</v>
      </c>
      <c r="F4" s="436"/>
      <c r="G4" s="437"/>
      <c r="H4" s="426" t="s">
        <v>148</v>
      </c>
      <c r="I4" s="427"/>
    </row>
    <row r="5" spans="2:9" ht="15.75" thickBot="1" x14ac:dyDescent="0.3">
      <c r="B5" s="431"/>
      <c r="C5" s="428"/>
      <c r="D5" s="428"/>
      <c r="E5" s="48">
        <v>1</v>
      </c>
      <c r="F5" s="49">
        <v>2</v>
      </c>
      <c r="G5" s="49">
        <v>3</v>
      </c>
      <c r="H5" s="428"/>
      <c r="I5" s="429"/>
    </row>
    <row r="6" spans="2:9" ht="30.75" customHeight="1" x14ac:dyDescent="0.25">
      <c r="B6" s="47">
        <v>1</v>
      </c>
      <c r="C6" s="441" t="s">
        <v>149</v>
      </c>
      <c r="D6" s="441"/>
      <c r="E6" s="50"/>
      <c r="F6" s="50"/>
      <c r="G6" s="50"/>
      <c r="H6" s="438"/>
      <c r="I6" s="439"/>
    </row>
    <row r="7" spans="2:9" ht="39" customHeight="1" x14ac:dyDescent="0.25">
      <c r="B7" s="46">
        <v>2</v>
      </c>
      <c r="C7" s="425" t="s">
        <v>150</v>
      </c>
      <c r="D7" s="425"/>
      <c r="E7" s="44"/>
      <c r="F7" s="44"/>
      <c r="G7" s="44"/>
      <c r="H7" s="423"/>
      <c r="I7" s="424"/>
    </row>
    <row r="8" spans="2:9" ht="30" customHeight="1" x14ac:dyDescent="0.25">
      <c r="B8" s="46">
        <v>3</v>
      </c>
      <c r="C8" s="425" t="s">
        <v>151</v>
      </c>
      <c r="D8" s="425"/>
      <c r="E8" s="44"/>
      <c r="F8" s="44"/>
      <c r="G8" s="44"/>
      <c r="H8" s="423"/>
      <c r="I8" s="424"/>
    </row>
    <row r="9" spans="2:9" ht="34.5" customHeight="1" x14ac:dyDescent="0.25">
      <c r="B9" s="46">
        <v>4</v>
      </c>
      <c r="C9" s="425" t="s">
        <v>152</v>
      </c>
      <c r="D9" s="425"/>
      <c r="E9" s="44"/>
      <c r="F9" s="44"/>
      <c r="G9" s="44"/>
      <c r="H9" s="423"/>
      <c r="I9" s="424"/>
    </row>
    <row r="10" spans="2:9" ht="30.75" customHeight="1" x14ac:dyDescent="0.25">
      <c r="B10" s="46">
        <v>5</v>
      </c>
      <c r="C10" s="425" t="s">
        <v>153</v>
      </c>
      <c r="D10" s="425"/>
      <c r="E10" s="44"/>
      <c r="F10" s="44"/>
      <c r="G10" s="44"/>
      <c r="H10" s="423"/>
      <c r="I10" s="424"/>
    </row>
    <row r="11" spans="2:9" ht="33.75" customHeight="1" x14ac:dyDescent="0.25">
      <c r="B11" s="46">
        <v>6</v>
      </c>
      <c r="C11" s="425" t="s">
        <v>154</v>
      </c>
      <c r="D11" s="425"/>
      <c r="E11" s="44"/>
      <c r="F11" s="44"/>
      <c r="G11" s="44"/>
      <c r="H11" s="423"/>
      <c r="I11" s="424"/>
    </row>
    <row r="12" spans="2:9" ht="25.5" customHeight="1" x14ac:dyDescent="0.25">
      <c r="B12" s="46">
        <v>7</v>
      </c>
      <c r="C12" s="425" t="s">
        <v>155</v>
      </c>
      <c r="D12" s="425"/>
      <c r="E12" s="45"/>
      <c r="F12" s="45"/>
      <c r="G12" s="45"/>
      <c r="H12" s="421"/>
      <c r="I12" s="422"/>
    </row>
    <row r="13" spans="2:9" ht="46.5" customHeight="1" x14ac:dyDescent="0.25">
      <c r="B13" s="46">
        <v>8</v>
      </c>
      <c r="C13" s="425" t="s">
        <v>156</v>
      </c>
      <c r="D13" s="425"/>
      <c r="E13" s="45"/>
      <c r="F13" s="45"/>
      <c r="G13" s="45"/>
      <c r="H13" s="421"/>
      <c r="I13" s="422"/>
    </row>
    <row r="14" spans="2:9" ht="30.75" customHeight="1" x14ac:dyDescent="0.25">
      <c r="B14" s="46">
        <v>9</v>
      </c>
      <c r="C14" s="425" t="s">
        <v>157</v>
      </c>
      <c r="D14" s="425"/>
      <c r="E14" s="45"/>
      <c r="F14" s="45"/>
      <c r="G14" s="45"/>
      <c r="H14" s="421"/>
      <c r="I14" s="422"/>
    </row>
    <row r="15" spans="2:9" x14ac:dyDescent="0.25">
      <c r="B15" s="46">
        <v>10</v>
      </c>
      <c r="C15" s="425"/>
      <c r="D15" s="425"/>
      <c r="E15" s="45"/>
      <c r="F15" s="45"/>
      <c r="G15" s="45"/>
      <c r="H15" s="421"/>
      <c r="I15" s="422"/>
    </row>
    <row r="16" spans="2:9" x14ac:dyDescent="0.25">
      <c r="B16" s="46">
        <v>11</v>
      </c>
      <c r="C16" s="425"/>
      <c r="D16" s="425"/>
      <c r="E16" s="45"/>
      <c r="F16" s="45"/>
      <c r="G16" s="45"/>
      <c r="H16" s="421"/>
      <c r="I16" s="422"/>
    </row>
    <row r="17" spans="2:9" x14ac:dyDescent="0.25">
      <c r="B17" s="46">
        <v>12</v>
      </c>
      <c r="C17" s="425"/>
      <c r="D17" s="425"/>
      <c r="E17" s="45"/>
      <c r="F17" s="45"/>
      <c r="G17" s="45"/>
      <c r="H17" s="421"/>
      <c r="I17" s="422"/>
    </row>
    <row r="18" spans="2:9" ht="15.75" thickBot="1" x14ac:dyDescent="0.3"/>
    <row r="19" spans="2:9" ht="11.25" customHeight="1" thickBot="1" x14ac:dyDescent="0.3">
      <c r="B19" s="440" t="s">
        <v>158</v>
      </c>
      <c r="C19" s="440"/>
      <c r="D19" s="440"/>
      <c r="E19" s="440"/>
      <c r="F19" s="440"/>
      <c r="G19" s="440"/>
      <c r="H19" s="440"/>
      <c r="I19" s="440"/>
    </row>
    <row r="20" spans="2:9" ht="6.75" customHeight="1" thickBot="1" x14ac:dyDescent="0.3">
      <c r="B20" s="440"/>
      <c r="C20" s="440"/>
      <c r="D20" s="440"/>
      <c r="E20" s="440"/>
      <c r="F20" s="440"/>
      <c r="G20" s="440"/>
      <c r="H20" s="440"/>
      <c r="I20" s="440"/>
    </row>
  </sheetData>
  <mergeCells count="29">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 ref="H4:I5"/>
    <mergeCell ref="B4:D5"/>
    <mergeCell ref="B3:I3"/>
    <mergeCell ref="E4:G4"/>
    <mergeCell ref="H6:I6"/>
    <mergeCell ref="H12:I12"/>
    <mergeCell ref="H10:I10"/>
    <mergeCell ref="C11:D11"/>
    <mergeCell ref="C12:D12"/>
    <mergeCell ref="H8:I8"/>
    <mergeCell ref="H9:I9"/>
    <mergeCell ref="H11:I11"/>
    <mergeCell ref="C10:D10"/>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4" x14ac:dyDescent="0.25">
      <c r="B2" s="449" t="s">
        <v>159</v>
      </c>
      <c r="C2" s="33" t="s">
        <v>2</v>
      </c>
    </row>
    <row r="3" spans="2:4" x14ac:dyDescent="0.25">
      <c r="B3" s="449"/>
      <c r="C3" s="34" t="s">
        <v>160</v>
      </c>
    </row>
    <row r="4" spans="2:4" x14ac:dyDescent="0.25">
      <c r="B4" s="449"/>
      <c r="C4" s="34" t="s">
        <v>161</v>
      </c>
    </row>
    <row r="5" spans="2:4" x14ac:dyDescent="0.25">
      <c r="B5" s="449"/>
      <c r="C5" s="34" t="s">
        <v>162</v>
      </c>
    </row>
    <row r="6" spans="2:4" x14ac:dyDescent="0.25">
      <c r="B6" s="449"/>
      <c r="C6" s="447" t="s">
        <v>163</v>
      </c>
    </row>
    <row r="7" spans="2:4" x14ac:dyDescent="0.25">
      <c r="B7" s="449"/>
      <c r="C7" s="448"/>
    </row>
    <row r="8" spans="2:4" ht="135.75" customHeight="1" x14ac:dyDescent="0.25">
      <c r="B8" s="442" t="s">
        <v>14</v>
      </c>
      <c r="C8" s="36" t="s">
        <v>18</v>
      </c>
      <c r="D8" s="38" t="s">
        <v>164</v>
      </c>
    </row>
    <row r="9" spans="2:4" ht="106.5" customHeight="1" x14ac:dyDescent="0.25">
      <c r="B9" s="443"/>
      <c r="C9" s="37" t="s">
        <v>19</v>
      </c>
      <c r="D9" s="39" t="s">
        <v>165</v>
      </c>
    </row>
    <row r="10" spans="2:4" ht="60" x14ac:dyDescent="0.25">
      <c r="B10" s="443"/>
      <c r="C10" s="36" t="s">
        <v>20</v>
      </c>
      <c r="D10" s="39" t="s">
        <v>166</v>
      </c>
    </row>
    <row r="11" spans="2:4" ht="45" x14ac:dyDescent="0.25">
      <c r="B11" s="443"/>
      <c r="C11" s="36" t="s">
        <v>21</v>
      </c>
      <c r="D11" s="40" t="s">
        <v>167</v>
      </c>
    </row>
    <row r="12" spans="2:4" ht="75" x14ac:dyDescent="0.25">
      <c r="B12" s="443"/>
      <c r="C12" s="36" t="s">
        <v>22</v>
      </c>
      <c r="D12" s="40" t="s">
        <v>168</v>
      </c>
    </row>
    <row r="13" spans="2:4" ht="51.75" customHeight="1" x14ac:dyDescent="0.25">
      <c r="B13" s="443"/>
      <c r="C13" s="36" t="s">
        <v>23</v>
      </c>
      <c r="D13" s="41" t="s">
        <v>169</v>
      </c>
    </row>
    <row r="14" spans="2:4" ht="48" customHeight="1" x14ac:dyDescent="0.25">
      <c r="B14" s="443"/>
      <c r="C14" s="36" t="s">
        <v>170</v>
      </c>
    </row>
    <row r="15" spans="2:4" ht="39" customHeight="1" x14ac:dyDescent="0.25">
      <c r="B15" s="444"/>
      <c r="C15" s="36" t="s">
        <v>171</v>
      </c>
    </row>
    <row r="16" spans="2:4" ht="39" customHeight="1" x14ac:dyDescent="0.25">
      <c r="B16" s="445" t="s">
        <v>172</v>
      </c>
      <c r="C16" s="35" t="s">
        <v>109</v>
      </c>
    </row>
    <row r="17" spans="2:3" x14ac:dyDescent="0.25">
      <c r="B17" s="446"/>
      <c r="C17" s="35" t="s">
        <v>173</v>
      </c>
    </row>
    <row r="18" spans="2:3" x14ac:dyDescent="0.25">
      <c r="B18" s="446"/>
      <c r="C18" s="42" t="s">
        <v>111</v>
      </c>
    </row>
    <row r="19" spans="2:3" x14ac:dyDescent="0.25">
      <c r="B19" s="446"/>
      <c r="C19" s="42" t="s">
        <v>112</v>
      </c>
    </row>
    <row r="20" spans="2:3" x14ac:dyDescent="0.25">
      <c r="B20" s="446"/>
      <c r="C20" s="42" t="s">
        <v>174</v>
      </c>
    </row>
    <row r="21" spans="2:3" x14ac:dyDescent="0.25">
      <c r="B21" s="446"/>
      <c r="C21" s="42" t="s">
        <v>175</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C441DC807B5614AB27EE8239FFD8268" ma:contentTypeVersion="18" ma:contentTypeDescription="Crear nuevo documento." ma:contentTypeScope="" ma:versionID="fb244eca439c56a96164e86eea4d9077">
  <xsd:schema xmlns:xsd="http://www.w3.org/2001/XMLSchema" xmlns:xs="http://www.w3.org/2001/XMLSchema" xmlns:p="http://schemas.microsoft.com/office/2006/metadata/properties" xmlns:ns2="1aa2728a-bf1c-4365-8731-8be504edb7c1" xmlns:ns3="dc9b1607-72c3-41de-b1f9-95945392e51e" targetNamespace="http://schemas.microsoft.com/office/2006/metadata/properties" ma:root="true" ma:fieldsID="675b2b4378ebd053b794c85435c85728" ns2:_="" ns3:_="">
    <xsd:import namespace="1aa2728a-bf1c-4365-8731-8be504edb7c1"/>
    <xsd:import namespace="dc9b1607-72c3-41de-b1f9-95945392e51e"/>
    <xsd:element name="properties">
      <xsd:complexType>
        <xsd:sequence>
          <xsd:element name="documentManagement">
            <xsd:complexType>
              <xsd:all>
                <xsd:element ref="ns2:MediaServiceMetadata" minOccurs="0"/>
                <xsd:element ref="ns2:MediaServiceFastMetadata" minOccurs="0"/>
                <xsd:element ref="ns2:MediaServiceDateTaken"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AutoKeyPoints" minOccurs="0"/>
                <xsd:element ref="ns2:MediaServiceKeyPoint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a2728a-bf1c-4365-8731-8be504edb7c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3a7cf0-3da9-404c-aa13-02b47422051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9b1607-72c3-41de-b1f9-95945392e51e" elementFormDefault="qualified">
    <xsd:import namespace="http://schemas.microsoft.com/office/2006/documentManagement/types"/>
    <xsd:import namespace="http://schemas.microsoft.com/office/infopath/2007/PartnerControls"/>
    <xsd:element name="SharedWithUsers" ma:index="1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e6cd004f-dd6f-434e-8fd0-c80aadf52f83}" ma:internalName="TaxCatchAll" ma:showField="CatchAllData" ma:web="dc9b1607-72c3-41de-b1f9-95945392e51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aa2728a-bf1c-4365-8731-8be504edb7c1">
      <Terms xmlns="http://schemas.microsoft.com/office/infopath/2007/PartnerControls"/>
    </lcf76f155ced4ddcb4097134ff3c332f>
    <TaxCatchAll xmlns="dc9b1607-72c3-41de-b1f9-95945392e51e" xsi:nil="true"/>
  </documentManagement>
</p:properties>
</file>

<file path=customXml/itemProps1.xml><?xml version="1.0" encoding="utf-8"?>
<ds:datastoreItem xmlns:ds="http://schemas.openxmlformats.org/officeDocument/2006/customXml" ds:itemID="{1C23D8CA-EFE4-4436-AC64-77209DE5E26F}">
  <ds:schemaRefs>
    <ds:schemaRef ds:uri="http://schemas.microsoft.com/sharepoint/v3/contenttype/forms"/>
  </ds:schemaRefs>
</ds:datastoreItem>
</file>

<file path=customXml/itemProps2.xml><?xml version="1.0" encoding="utf-8"?>
<ds:datastoreItem xmlns:ds="http://schemas.openxmlformats.org/officeDocument/2006/customXml" ds:itemID="{2F541A5C-1808-4950-8ED5-4B2E965B2A4E}"/>
</file>

<file path=customXml/itemProps3.xml><?xml version="1.0" encoding="utf-8"?>
<ds:datastoreItem xmlns:ds="http://schemas.openxmlformats.org/officeDocument/2006/customXml" ds:itemID="{E72609EC-E857-4622-994B-E96659D84623}">
  <ds:schemaRefs>
    <ds:schemaRef ds:uri="http://schemas.microsoft.com/office/infopath/2007/PartnerControls"/>
    <ds:schemaRef ds:uri="http://schemas.microsoft.com/office/2006/documentManagement/types"/>
    <ds:schemaRef ds:uri="http://purl.org/dc/terms/"/>
    <ds:schemaRef ds:uri="http://purl.org/dc/elements/1.1/"/>
    <ds:schemaRef ds:uri="6c60952e-e9e0-4d4a-b728-9d01db15fa23"/>
    <ds:schemaRef ds:uri="http://schemas.openxmlformats.org/package/2006/metadata/core-properties"/>
    <ds:schemaRef ds:uri="http://purl.org/dc/dcmitype/"/>
    <ds:schemaRef ds:uri="1abc39b8-e2e6-47a0-891c-601d01fb1a4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Concertacion </vt:lpstr>
      <vt:lpstr>INSTRUCTIVO ANEXO 1</vt:lpstr>
      <vt:lpstr>INSTRUCTIVO ANEXO 2</vt:lpstr>
      <vt:lpstr>Seguimiento 2</vt:lpstr>
      <vt:lpstr>Seguimiento 3</vt:lpstr>
      <vt:lpstr>Seguimiento 4</vt:lpstr>
      <vt:lpstr>Final</vt:lpstr>
      <vt:lpstr>Componente de Gestion Adicional</vt:lpstr>
      <vt:lpstr>Instructivo</vt:lpstr>
      <vt:lpstr>OAP-SG</vt:lpstr>
      <vt:lpstr>ANEXO 1-CC</vt:lpstr>
      <vt:lpstr>ANEXO 1</vt:lpstr>
      <vt:lpstr>ANEXO 2</vt:lpstr>
      <vt:lpstr>ANEXO 3</vt:lpstr>
      <vt:lpstr>'ANEXO 1'!Área_de_impresión</vt:lpstr>
      <vt:lpstr>'ANEXO 1-CC'!Área_de_impresión</vt:lpstr>
      <vt:lpstr>'ANEXO 2'!Área_de_impresión</vt:lpstr>
      <vt:lpstr>'ANEXO 3'!Área_de_impresión</vt:lpstr>
      <vt:lpstr>'Componente de Gestion Adicional'!Área_de_impresión</vt:lpstr>
      <vt:lpstr>'INSTRUCTIVO ANEXO 1'!Área_de_impresión</vt:lpstr>
      <vt:lpstr>'INSTRUCTIVO ANEXO 2'!Área_de_impresión</vt:lpstr>
      <vt:lpstr>'OAP-SG'!Área_de_impresión</vt:lpstr>
      <vt:lpstr>'ANEXO 1'!Títulos_a_imprimir</vt:lpstr>
    </vt:vector>
  </TitlesOfParts>
  <Manager>Departamento Administrativo de la Función Publica</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Anexo_2_Valoracion de competencias</dc:title>
  <dc:subject>GEstión pública</dc:subject>
  <dc:creator>Jeimy Paola Ortiz Gracia</dc:creator>
  <cp:keywords>gerentes públicos;Gobierno de Colombia</cp:keywords>
  <dc:description/>
  <cp:lastModifiedBy>Ana Samboni</cp:lastModifiedBy>
  <cp:revision/>
  <cp:lastPrinted>2022-09-27T17:16:04Z</cp:lastPrinted>
  <dcterms:created xsi:type="dcterms:W3CDTF">2014-03-17T17:12:16Z</dcterms:created>
  <dcterms:modified xsi:type="dcterms:W3CDTF">2022-11-25T14:04:48Z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0x0101002DC560E26332A642A34E7613F87164F3</vt:lpwstr>
  </property>
  <property fmtid="{D5CDD505-2E9C-101B-9397-08002B2CF9AE}" pid="3" name="MediaServiceImageTags">
    <vt:lpwstr/>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_ExtendedDescription">
    <vt:lpwstr/>
  </property>
  <property fmtid="{D5CDD505-2E9C-101B-9397-08002B2CF9AE}" pid="9" name="TriggerFlowInfo">
    <vt:lpwstr/>
  </property>
</Properties>
</file>