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narvaezf\Desktop\CONTROL INTERNO\"/>
    </mc:Choice>
  </mc:AlternateContent>
  <bookViews>
    <workbookView xWindow="0" yWindow="0" windowWidth="16170" windowHeight="5535" activeTab="5"/>
  </bookViews>
  <sheets>
    <sheet name="GENERAL" sheetId="15" r:id="rId1"/>
    <sheet name="PES OBJ (a)" sheetId="26" r:id="rId2"/>
    <sheet name="PES OBJ (b)" sheetId="27" r:id="rId3"/>
    <sheet name="PES OBJ (c)" sheetId="28" r:id="rId4"/>
    <sheet name="PES OBJ (d)" sheetId="29" r:id="rId5"/>
    <sheet name="PES OBJ (e)" sheetId="30" r:id="rId6"/>
    <sheet name="Ind. depurados" sheetId="12" state="hidden" r:id="rId7"/>
    <sheet name="FICHA" sheetId="11" state="hidden" r:id="rId8"/>
    <sheet name="PES" sheetId="13" state="hidden" r:id="rId9"/>
    <sheet name="PES-Obj(a) (2)" sheetId="25" state="hidden" r:id="rId10"/>
  </sheets>
  <definedNames>
    <definedName name="_xlnm.Print_Area" localSheetId="6">'Ind. depurados'!$B$43:$D$129</definedName>
    <definedName name="cuatro" localSheetId="9">#REF!</definedName>
    <definedName name="cuatro">#REF!</definedName>
    <definedName name="cuatroind" localSheetId="9">#REF!</definedName>
    <definedName name="cuatroind">#REF!</definedName>
    <definedName name="dos" localSheetId="9">#REF!</definedName>
    <definedName name="dos">#REF!</definedName>
    <definedName name="dosind" localSheetId="9">#REF!</definedName>
    <definedName name="dosind">#REF!</definedName>
    <definedName name="_xlnm.Print_Titles" localSheetId="6">'Ind. depurados'!$43:$43</definedName>
    <definedName name="tres" localSheetId="9">#REF!</definedName>
    <definedName name="tres">#REF!</definedName>
    <definedName name="tresind" localSheetId="9">#REF!</definedName>
    <definedName name="tresind">#REF!</definedName>
    <definedName name="uno" localSheetId="9">#REF!</definedName>
    <definedName name="uno">#REF!</definedName>
    <definedName name="unoind" localSheetId="9">#REF!</definedName>
    <definedName name="unoin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30" l="1"/>
  <c r="I35" i="30"/>
  <c r="I34" i="30"/>
  <c r="I31" i="30"/>
  <c r="I30" i="30"/>
  <c r="I29" i="30"/>
  <c r="I26" i="30"/>
  <c r="I25" i="30"/>
  <c r="I24" i="30"/>
  <c r="I23" i="30"/>
  <c r="I22" i="30"/>
  <c r="I21" i="30"/>
  <c r="I20" i="30"/>
  <c r="I19" i="30"/>
  <c r="I18" i="30"/>
  <c r="I17" i="30"/>
  <c r="I16" i="30"/>
  <c r="I13" i="30"/>
  <c r="I12" i="30"/>
  <c r="I11" i="30"/>
  <c r="I19" i="29"/>
  <c r="H19" i="29"/>
  <c r="G19" i="29"/>
  <c r="F19" i="29"/>
  <c r="E19" i="29"/>
  <c r="D19" i="29"/>
  <c r="I18" i="29"/>
  <c r="H18" i="29"/>
  <c r="G18" i="29"/>
  <c r="F18" i="29"/>
  <c r="E18" i="29"/>
  <c r="D18" i="29"/>
  <c r="I17" i="29"/>
  <c r="H17" i="29"/>
  <c r="G17" i="29"/>
  <c r="F17" i="29"/>
  <c r="E17" i="29"/>
  <c r="D17" i="29"/>
  <c r="I16" i="29"/>
  <c r="H16" i="29"/>
  <c r="G16" i="29"/>
  <c r="F16" i="29"/>
  <c r="E16" i="29"/>
  <c r="D16" i="29"/>
  <c r="I15" i="29"/>
  <c r="H15" i="29"/>
  <c r="G15" i="29"/>
  <c r="F15" i="29"/>
  <c r="E15" i="29"/>
  <c r="D15" i="29"/>
  <c r="I14" i="29"/>
  <c r="H14" i="29"/>
  <c r="G14" i="29"/>
  <c r="F14" i="29"/>
  <c r="E14" i="29"/>
  <c r="D14" i="29"/>
  <c r="I13" i="29"/>
  <c r="H13" i="29"/>
  <c r="G13" i="29"/>
  <c r="F13" i="29"/>
  <c r="E13" i="29"/>
  <c r="D13" i="29"/>
  <c r="I12" i="29"/>
  <c r="H12" i="29"/>
  <c r="G12" i="29"/>
  <c r="F12" i="29"/>
  <c r="E12" i="29"/>
  <c r="D12" i="29"/>
  <c r="I11" i="29"/>
  <c r="H11" i="29"/>
  <c r="G11" i="29"/>
  <c r="F11" i="29"/>
  <c r="E11" i="29"/>
  <c r="D11" i="29"/>
  <c r="I19" i="28"/>
  <c r="H19" i="28"/>
  <c r="G19" i="28"/>
  <c r="F19" i="28"/>
  <c r="E19" i="28"/>
  <c r="D19" i="28"/>
  <c r="I18" i="28"/>
  <c r="H18" i="28"/>
  <c r="G18" i="28"/>
  <c r="F18" i="28"/>
  <c r="E18" i="28"/>
  <c r="D18" i="28"/>
  <c r="I17" i="28"/>
  <c r="H17" i="28"/>
  <c r="G17" i="28"/>
  <c r="F17" i="28"/>
  <c r="E17" i="28"/>
  <c r="D17" i="28"/>
  <c r="I16" i="28"/>
  <c r="H16" i="28"/>
  <c r="G16" i="28"/>
  <c r="F16" i="28"/>
  <c r="E16" i="28"/>
  <c r="D16" i="28"/>
  <c r="I15" i="28"/>
  <c r="H15" i="28"/>
  <c r="G15" i="28"/>
  <c r="F15" i="28"/>
  <c r="E15" i="28"/>
  <c r="D15" i="28"/>
  <c r="I14" i="28"/>
  <c r="H14" i="28"/>
  <c r="G14" i="28"/>
  <c r="F14" i="28"/>
  <c r="E14" i="28"/>
  <c r="D14" i="28"/>
  <c r="I13" i="28"/>
  <c r="H13" i="28"/>
  <c r="G13" i="28"/>
  <c r="F13" i="28"/>
  <c r="E13" i="28"/>
  <c r="D13" i="28"/>
  <c r="I12" i="28"/>
  <c r="H12" i="28"/>
  <c r="G12" i="28"/>
  <c r="F12" i="28"/>
  <c r="E12" i="28"/>
  <c r="D12" i="28"/>
  <c r="I11" i="28"/>
  <c r="H11" i="28"/>
  <c r="G11" i="28"/>
  <c r="F11" i="28"/>
  <c r="E11" i="28"/>
  <c r="D11" i="28"/>
  <c r="I47" i="27"/>
  <c r="H47" i="27"/>
  <c r="G47" i="27"/>
  <c r="F47" i="27"/>
  <c r="E47" i="27"/>
  <c r="D47" i="27"/>
  <c r="I46" i="27"/>
  <c r="H46" i="27"/>
  <c r="G46" i="27"/>
  <c r="F46" i="27"/>
  <c r="E46" i="27"/>
  <c r="D46" i="27"/>
  <c r="I45" i="27"/>
  <c r="H45" i="27"/>
  <c r="G45" i="27"/>
  <c r="F45" i="27"/>
  <c r="E45" i="27"/>
  <c r="D45" i="27"/>
  <c r="I44" i="27"/>
  <c r="H44" i="27"/>
  <c r="G44" i="27"/>
  <c r="F44" i="27"/>
  <c r="E44" i="27"/>
  <c r="D44" i="27"/>
  <c r="I43" i="27"/>
  <c r="H43" i="27"/>
  <c r="G43" i="27"/>
  <c r="F43" i="27"/>
  <c r="E43" i="27"/>
  <c r="D43" i="27"/>
  <c r="I42" i="27"/>
  <c r="H42" i="27"/>
  <c r="G42" i="27"/>
  <c r="F42" i="27"/>
  <c r="E42" i="27"/>
  <c r="D42" i="27"/>
  <c r="I41" i="27"/>
  <c r="H41" i="27"/>
  <c r="G41" i="27"/>
  <c r="F41" i="27"/>
  <c r="E41" i="27"/>
  <c r="D41" i="27"/>
  <c r="I40" i="27"/>
  <c r="H40" i="27"/>
  <c r="G40" i="27"/>
  <c r="F40" i="27"/>
  <c r="E40" i="27"/>
  <c r="D40" i="27"/>
  <c r="I39" i="27"/>
  <c r="H39" i="27"/>
  <c r="G39" i="27"/>
  <c r="F39" i="27"/>
  <c r="E39" i="27"/>
  <c r="D39" i="27"/>
  <c r="I38" i="27"/>
  <c r="H38" i="27"/>
  <c r="G38" i="27"/>
  <c r="F38" i="27"/>
  <c r="E38" i="27"/>
  <c r="D38" i="27"/>
  <c r="I37" i="27"/>
  <c r="H37" i="27"/>
  <c r="G37" i="27"/>
  <c r="F37" i="27"/>
  <c r="E37" i="27"/>
  <c r="D37" i="27"/>
  <c r="I36" i="27"/>
  <c r="H36" i="27"/>
  <c r="G36" i="27"/>
  <c r="F36" i="27"/>
  <c r="E36" i="27"/>
  <c r="D36" i="27"/>
  <c r="I35" i="27"/>
  <c r="H35" i="27"/>
  <c r="G35" i="27"/>
  <c r="F35" i="27"/>
  <c r="E35" i="27"/>
  <c r="D35" i="27"/>
  <c r="I34" i="27"/>
  <c r="H34" i="27"/>
  <c r="G34" i="27"/>
  <c r="F34" i="27"/>
  <c r="E34" i="27"/>
  <c r="D34" i="27"/>
  <c r="I33" i="27"/>
  <c r="H33" i="27"/>
  <c r="G33" i="27"/>
  <c r="F33" i="27"/>
  <c r="E33" i="27"/>
  <c r="D33" i="27"/>
  <c r="I32" i="27"/>
  <c r="H32" i="27"/>
  <c r="G32" i="27"/>
  <c r="F32" i="27"/>
  <c r="E32" i="27"/>
  <c r="D32" i="27"/>
  <c r="I31" i="27"/>
  <c r="H31" i="27"/>
  <c r="G31" i="27"/>
  <c r="F31" i="27"/>
  <c r="E31" i="27"/>
  <c r="D31" i="27"/>
  <c r="I30" i="27"/>
  <c r="H30" i="27"/>
  <c r="G30" i="27"/>
  <c r="F30" i="27"/>
  <c r="E30" i="27"/>
  <c r="D30" i="27"/>
  <c r="I29" i="27"/>
  <c r="H29" i="27"/>
  <c r="G29" i="27"/>
  <c r="F29" i="27"/>
  <c r="E29" i="27"/>
  <c r="D29" i="27"/>
  <c r="I28" i="27"/>
  <c r="H28" i="27"/>
  <c r="G28" i="27"/>
  <c r="F28" i="27"/>
  <c r="E28" i="27"/>
  <c r="D28" i="27"/>
  <c r="I27" i="27"/>
  <c r="H27" i="27"/>
  <c r="G27" i="27"/>
  <c r="F27" i="27"/>
  <c r="E27" i="27"/>
  <c r="D27" i="27"/>
  <c r="I26" i="27"/>
  <c r="H26" i="27"/>
  <c r="G26" i="27"/>
  <c r="F26" i="27"/>
  <c r="E26" i="27"/>
  <c r="D26" i="27"/>
  <c r="I25" i="27"/>
  <c r="H25" i="27"/>
  <c r="G25" i="27"/>
  <c r="F25" i="27"/>
  <c r="E25" i="27"/>
  <c r="D25" i="27"/>
  <c r="I24" i="27"/>
  <c r="H24" i="27"/>
  <c r="G24" i="27"/>
  <c r="F24" i="27"/>
  <c r="E24" i="27"/>
  <c r="D24" i="27"/>
  <c r="I23" i="27"/>
  <c r="H23" i="27"/>
  <c r="G23" i="27"/>
  <c r="F23" i="27"/>
  <c r="E23" i="27"/>
  <c r="D23" i="27"/>
  <c r="I22" i="27"/>
  <c r="H22" i="27"/>
  <c r="G22" i="27"/>
  <c r="F22" i="27"/>
  <c r="E22" i="27"/>
  <c r="D22" i="27"/>
  <c r="I21" i="27"/>
  <c r="H21" i="27"/>
  <c r="G21" i="27"/>
  <c r="F21" i="27"/>
  <c r="E21" i="27"/>
  <c r="D21" i="27"/>
  <c r="I20" i="27"/>
  <c r="H20" i="27"/>
  <c r="G20" i="27"/>
  <c r="F20" i="27"/>
  <c r="E20" i="27"/>
  <c r="D20" i="27"/>
  <c r="I19" i="27"/>
  <c r="H19" i="27"/>
  <c r="G19" i="27"/>
  <c r="F19" i="27"/>
  <c r="E19" i="27"/>
  <c r="D19" i="27"/>
  <c r="I18" i="27"/>
  <c r="H18" i="27"/>
  <c r="G18" i="27"/>
  <c r="F18" i="27"/>
  <c r="E18" i="27"/>
  <c r="D18" i="27"/>
  <c r="I17" i="27"/>
  <c r="H17" i="27"/>
  <c r="G17" i="27"/>
  <c r="F17" i="27"/>
  <c r="E17" i="27"/>
  <c r="D17" i="27"/>
  <c r="I16" i="27"/>
  <c r="H16" i="27"/>
  <c r="G16" i="27"/>
  <c r="F16" i="27"/>
  <c r="E16" i="27"/>
  <c r="D16" i="27"/>
  <c r="I15" i="27"/>
  <c r="H15" i="27"/>
  <c r="G15" i="27"/>
  <c r="F15" i="27"/>
  <c r="E15" i="27"/>
  <c r="D15" i="27"/>
  <c r="I14" i="27"/>
  <c r="H14" i="27"/>
  <c r="G14" i="27"/>
  <c r="F14" i="27"/>
  <c r="E14" i="27"/>
  <c r="D14" i="27"/>
  <c r="I13" i="27"/>
  <c r="H13" i="27"/>
  <c r="G13" i="27"/>
  <c r="F13" i="27"/>
  <c r="E13" i="27"/>
  <c r="D13" i="27"/>
  <c r="I12" i="27"/>
  <c r="H12" i="27"/>
  <c r="G12" i="27"/>
  <c r="F12" i="27"/>
  <c r="E12" i="27"/>
  <c r="D12" i="27"/>
  <c r="I11" i="27"/>
  <c r="H11" i="27"/>
  <c r="G11" i="27"/>
  <c r="F11" i="27"/>
  <c r="E11" i="27"/>
  <c r="D11" i="27"/>
  <c r="I46" i="26"/>
  <c r="H46" i="26"/>
  <c r="G46" i="26"/>
  <c r="F46" i="26"/>
  <c r="E46" i="26"/>
  <c r="D46" i="26"/>
  <c r="I45" i="26"/>
  <c r="H45" i="26"/>
  <c r="G45" i="26"/>
  <c r="F45" i="26"/>
  <c r="E45" i="26"/>
  <c r="D45" i="26"/>
  <c r="I44" i="26"/>
  <c r="H44" i="26"/>
  <c r="G44" i="26"/>
  <c r="F44" i="26"/>
  <c r="E44" i="26"/>
  <c r="D44" i="26"/>
  <c r="I43" i="26"/>
  <c r="H43" i="26"/>
  <c r="G43" i="26"/>
  <c r="F43" i="26"/>
  <c r="E43" i="26"/>
  <c r="D43" i="26"/>
  <c r="I42" i="26"/>
  <c r="H42" i="26"/>
  <c r="G42" i="26"/>
  <c r="F42" i="26"/>
  <c r="E42" i="26"/>
  <c r="D42" i="26"/>
  <c r="I41" i="26"/>
  <c r="H41" i="26"/>
  <c r="G41" i="26"/>
  <c r="F41" i="26"/>
  <c r="E41" i="26"/>
  <c r="D41" i="26"/>
  <c r="I40" i="26"/>
  <c r="H40" i="26"/>
  <c r="G40" i="26"/>
  <c r="F40" i="26"/>
  <c r="E40" i="26"/>
  <c r="D40" i="26"/>
  <c r="I39" i="26"/>
  <c r="H39" i="26"/>
  <c r="G39" i="26"/>
  <c r="F39" i="26"/>
  <c r="E39" i="26"/>
  <c r="D39" i="26"/>
  <c r="I38" i="26"/>
  <c r="H38" i="26"/>
  <c r="G38" i="26"/>
  <c r="F38" i="26"/>
  <c r="E38" i="26"/>
  <c r="D38" i="26"/>
  <c r="I37" i="26"/>
  <c r="H37" i="26"/>
  <c r="G37" i="26"/>
  <c r="F37" i="26"/>
  <c r="E37" i="26"/>
  <c r="D37" i="26"/>
  <c r="I36" i="26"/>
  <c r="H36" i="26"/>
  <c r="G36" i="26"/>
  <c r="F36" i="26"/>
  <c r="E36" i="26"/>
  <c r="D36" i="26"/>
  <c r="I35" i="26"/>
  <c r="H35" i="26"/>
  <c r="G35" i="26"/>
  <c r="F35" i="26"/>
  <c r="E35" i="26"/>
  <c r="D35" i="26"/>
  <c r="I34" i="26"/>
  <c r="H34" i="26"/>
  <c r="G34" i="26"/>
  <c r="F34" i="26"/>
  <c r="E34" i="26"/>
  <c r="D34" i="26"/>
  <c r="I33" i="26"/>
  <c r="H33" i="26"/>
  <c r="G33" i="26"/>
  <c r="F33" i="26"/>
  <c r="E33" i="26"/>
  <c r="D33" i="26"/>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27" i="26"/>
  <c r="H27" i="26"/>
  <c r="G27" i="26"/>
  <c r="F27" i="26"/>
  <c r="E27" i="26"/>
  <c r="D27" i="26"/>
  <c r="I26" i="26"/>
  <c r="H26" i="26"/>
  <c r="G26" i="26"/>
  <c r="F26" i="26"/>
  <c r="E26" i="26"/>
  <c r="D26" i="26"/>
  <c r="I25" i="26"/>
  <c r="H25" i="26"/>
  <c r="G25" i="26"/>
  <c r="F25" i="26"/>
  <c r="E25" i="26"/>
  <c r="D25" i="26"/>
  <c r="I24" i="26"/>
  <c r="H24" i="26"/>
  <c r="G24" i="26"/>
  <c r="F24" i="26"/>
  <c r="E24" i="26"/>
  <c r="D24" i="26"/>
  <c r="I23" i="26"/>
  <c r="H23" i="26"/>
  <c r="G23" i="26"/>
  <c r="F23" i="26"/>
  <c r="E23" i="26"/>
  <c r="D23" i="26"/>
  <c r="I22" i="26"/>
  <c r="H22" i="26"/>
  <c r="G22" i="26"/>
  <c r="F22" i="26"/>
  <c r="E22" i="26"/>
  <c r="D22" i="26"/>
  <c r="I21" i="26"/>
  <c r="H21" i="26"/>
  <c r="G21" i="26"/>
  <c r="F21" i="26"/>
  <c r="E21" i="26"/>
  <c r="D21" i="26"/>
  <c r="I20" i="26"/>
  <c r="H20" i="26"/>
  <c r="G20" i="26"/>
  <c r="F20" i="26"/>
  <c r="E20" i="26"/>
  <c r="D20" i="26"/>
  <c r="I19" i="26"/>
  <c r="H19" i="26"/>
  <c r="G19" i="26"/>
  <c r="F19" i="26"/>
  <c r="E19" i="26"/>
  <c r="D19" i="26"/>
  <c r="I18" i="26"/>
  <c r="H18" i="26"/>
  <c r="G18" i="26"/>
  <c r="F18" i="26"/>
  <c r="E18" i="26"/>
  <c r="D18" i="26"/>
  <c r="I17" i="26"/>
  <c r="H17" i="26"/>
  <c r="G17" i="26"/>
  <c r="F17" i="26"/>
  <c r="E17" i="26"/>
  <c r="D17" i="26"/>
  <c r="I16" i="26"/>
  <c r="H16" i="26"/>
  <c r="G16" i="26"/>
  <c r="F16" i="26"/>
  <c r="E16" i="26"/>
  <c r="D16" i="26"/>
  <c r="I15" i="26"/>
  <c r="H15" i="26"/>
  <c r="G15" i="26"/>
  <c r="F15" i="26"/>
  <c r="E15" i="26"/>
  <c r="D15" i="26"/>
  <c r="I14" i="26"/>
  <c r="H14" i="26"/>
  <c r="G14" i="26"/>
  <c r="F14" i="26"/>
  <c r="E14" i="26"/>
  <c r="D14" i="26"/>
  <c r="I13" i="26"/>
  <c r="H13" i="26"/>
  <c r="G13" i="26"/>
  <c r="F13" i="26"/>
  <c r="E13" i="26"/>
  <c r="D13" i="26"/>
  <c r="I12" i="26"/>
  <c r="H12" i="26"/>
  <c r="G12" i="26"/>
  <c r="F12" i="26"/>
  <c r="E12" i="26"/>
  <c r="D12" i="26"/>
  <c r="I11" i="26"/>
  <c r="H11" i="26"/>
  <c r="G11" i="26"/>
  <c r="F11" i="26"/>
  <c r="E11" i="26"/>
  <c r="D11" i="26"/>
  <c r="B3" i="11" l="1"/>
  <c r="H101" i="25" l="1"/>
  <c r="G101" i="25"/>
  <c r="F101" i="25"/>
  <c r="E101" i="25"/>
  <c r="D101" i="25"/>
  <c r="H100" i="25"/>
  <c r="G100" i="25"/>
  <c r="F100" i="25"/>
  <c r="E100" i="25"/>
  <c r="D100" i="25"/>
  <c r="H99" i="25"/>
  <c r="G99" i="25"/>
  <c r="F99" i="25"/>
  <c r="E99" i="25"/>
  <c r="D99" i="25"/>
  <c r="H98" i="25"/>
  <c r="G98" i="25"/>
  <c r="F98" i="25"/>
  <c r="E98" i="25"/>
  <c r="D98" i="25"/>
  <c r="H97" i="25"/>
  <c r="G97" i="25"/>
  <c r="F97" i="25"/>
  <c r="E97" i="25"/>
  <c r="D97" i="25"/>
  <c r="H96" i="25"/>
  <c r="G96" i="25"/>
  <c r="F96" i="25"/>
  <c r="E96" i="25"/>
  <c r="D96" i="25"/>
  <c r="H95" i="25"/>
  <c r="G95" i="25"/>
  <c r="F95" i="25"/>
  <c r="E95" i="25"/>
  <c r="D95" i="25"/>
  <c r="H94" i="25"/>
  <c r="G94" i="25"/>
  <c r="F94" i="25"/>
  <c r="E94" i="25"/>
  <c r="D94" i="25"/>
  <c r="H93" i="25"/>
  <c r="G93" i="25"/>
  <c r="F93" i="25"/>
  <c r="E93" i="25"/>
  <c r="D93" i="25"/>
  <c r="H92" i="25"/>
  <c r="G92" i="25"/>
  <c r="F92" i="25"/>
  <c r="E92" i="25"/>
  <c r="D92" i="25"/>
  <c r="H91" i="25"/>
  <c r="G91" i="25"/>
  <c r="F91" i="25"/>
  <c r="E91" i="25"/>
  <c r="D91" i="25"/>
  <c r="H90" i="25"/>
  <c r="G90" i="25"/>
  <c r="F90" i="25"/>
  <c r="E90" i="25"/>
  <c r="D90" i="25"/>
  <c r="H89" i="25"/>
  <c r="G89" i="25"/>
  <c r="F89" i="25"/>
  <c r="E89" i="25"/>
  <c r="D89" i="25"/>
  <c r="H88" i="25"/>
  <c r="G88" i="25"/>
  <c r="F88" i="25"/>
  <c r="E88" i="25"/>
  <c r="D88" i="25"/>
  <c r="H87" i="25"/>
  <c r="G87" i="25"/>
  <c r="F87" i="25"/>
  <c r="E87" i="25"/>
  <c r="D87" i="25"/>
  <c r="H86" i="25"/>
  <c r="G86" i="25"/>
  <c r="F86" i="25"/>
  <c r="E86" i="25"/>
  <c r="D86" i="25"/>
  <c r="H85" i="25"/>
  <c r="G85" i="25"/>
  <c r="F85" i="25"/>
  <c r="E85" i="25"/>
  <c r="D85" i="25"/>
  <c r="H84" i="25"/>
  <c r="G84" i="25"/>
  <c r="F84" i="25"/>
  <c r="E84" i="25"/>
  <c r="D84" i="25"/>
  <c r="H83" i="25"/>
  <c r="G83" i="25"/>
  <c r="F83" i="25"/>
  <c r="E83" i="25"/>
  <c r="D83" i="25"/>
  <c r="H82" i="25"/>
  <c r="G82" i="25"/>
  <c r="F82" i="25"/>
  <c r="E82" i="25"/>
  <c r="D82" i="25"/>
  <c r="H81" i="25"/>
  <c r="G81" i="25"/>
  <c r="F81" i="25"/>
  <c r="E81" i="25"/>
  <c r="D81" i="25"/>
  <c r="H80" i="25"/>
  <c r="G80" i="25"/>
  <c r="F80" i="25"/>
  <c r="E80" i="25"/>
  <c r="D80" i="25"/>
  <c r="H79" i="25"/>
  <c r="G79" i="25"/>
  <c r="F79" i="25"/>
  <c r="E79" i="25"/>
  <c r="D79" i="25"/>
  <c r="H78" i="25"/>
  <c r="G78" i="25"/>
  <c r="F78" i="25"/>
  <c r="E78" i="25"/>
  <c r="D78" i="25"/>
  <c r="H77" i="25"/>
  <c r="G77" i="25"/>
  <c r="F77" i="25"/>
  <c r="E77" i="25"/>
  <c r="D77" i="25"/>
  <c r="H76" i="25"/>
  <c r="G76" i="25"/>
  <c r="F76" i="25"/>
  <c r="E76" i="25"/>
  <c r="D76" i="25"/>
  <c r="H75" i="25"/>
  <c r="G75" i="25"/>
  <c r="F75" i="25"/>
  <c r="E75" i="25"/>
  <c r="D75" i="25"/>
  <c r="H74" i="25"/>
  <c r="G74" i="25"/>
  <c r="F74" i="25"/>
  <c r="E74" i="25"/>
  <c r="D74" i="25"/>
  <c r="H73" i="25"/>
  <c r="G73" i="25"/>
  <c r="F73" i="25"/>
  <c r="E73" i="25"/>
  <c r="D73" i="25"/>
  <c r="H72" i="25"/>
  <c r="G72" i="25"/>
  <c r="F72" i="25"/>
  <c r="E72" i="25"/>
  <c r="D72" i="25"/>
  <c r="H71" i="25"/>
  <c r="G71" i="25"/>
  <c r="F71" i="25"/>
  <c r="E71" i="25"/>
  <c r="D71" i="25"/>
  <c r="H70" i="25"/>
  <c r="G70" i="25"/>
  <c r="F70" i="25"/>
  <c r="E70" i="25"/>
  <c r="D70" i="25"/>
  <c r="H69" i="25"/>
  <c r="G69" i="25"/>
  <c r="F69" i="25"/>
  <c r="E69" i="25"/>
  <c r="D69" i="25"/>
  <c r="H68" i="25"/>
  <c r="G68" i="25"/>
  <c r="F68" i="25"/>
  <c r="E68" i="25"/>
  <c r="D68" i="25"/>
  <c r="H67" i="25"/>
  <c r="G67" i="25"/>
  <c r="F67" i="25"/>
  <c r="E67" i="25"/>
  <c r="D67" i="25"/>
  <c r="H66" i="25"/>
  <c r="G66" i="25"/>
  <c r="F66" i="25"/>
  <c r="E66" i="25"/>
  <c r="D66" i="25"/>
  <c r="H65" i="25"/>
  <c r="G65" i="25"/>
  <c r="F65" i="25"/>
  <c r="E65" i="25"/>
  <c r="D65" i="25"/>
  <c r="H64" i="25"/>
  <c r="G64" i="25"/>
  <c r="F64" i="25"/>
  <c r="E64" i="25"/>
  <c r="D64" i="25"/>
  <c r="H63" i="25"/>
  <c r="G63" i="25"/>
  <c r="F63" i="25"/>
  <c r="E63" i="25"/>
  <c r="D63" i="25"/>
  <c r="H62" i="25"/>
  <c r="G62" i="25"/>
  <c r="F62" i="25"/>
  <c r="E62" i="25"/>
  <c r="D62"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5" i="25"/>
  <c r="G55" i="25"/>
  <c r="F55" i="25"/>
  <c r="E55" i="25"/>
  <c r="D55" i="25"/>
  <c r="H54" i="25"/>
  <c r="G54" i="25"/>
  <c r="F54" i="25"/>
  <c r="E54" i="25"/>
  <c r="D54" i="25"/>
  <c r="H53" i="25"/>
  <c r="G53" i="25"/>
  <c r="F53" i="25"/>
  <c r="E53" i="25"/>
  <c r="D53" i="25"/>
  <c r="H52" i="25"/>
  <c r="G52" i="25"/>
  <c r="F52" i="25"/>
  <c r="E52" i="25"/>
  <c r="D52" i="25"/>
  <c r="H51" i="25"/>
  <c r="G51" i="25"/>
  <c r="F51" i="25"/>
  <c r="E51" i="25"/>
  <c r="D51" i="25"/>
  <c r="H50" i="25"/>
  <c r="G50" i="25"/>
  <c r="F50" i="25"/>
  <c r="E50" i="25"/>
  <c r="D50"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12" i="25"/>
  <c r="G12" i="25"/>
  <c r="F12" i="25"/>
  <c r="E12" i="25"/>
  <c r="D12" i="25"/>
  <c r="H11" i="25"/>
  <c r="G11" i="25"/>
  <c r="F11" i="25"/>
  <c r="E11" i="25"/>
  <c r="D11" i="25"/>
  <c r="F93" i="13" l="1"/>
  <c r="G93" i="13"/>
  <c r="H93" i="13"/>
  <c r="I93" i="13"/>
  <c r="J93" i="13"/>
  <c r="F86" i="13"/>
  <c r="G86" i="13"/>
  <c r="H86" i="13"/>
  <c r="I86" i="13"/>
  <c r="J86" i="13"/>
  <c r="F87" i="13"/>
  <c r="G87" i="13"/>
  <c r="H87" i="13"/>
  <c r="I87" i="13"/>
  <c r="J87" i="13"/>
  <c r="F84" i="13"/>
  <c r="G84" i="13"/>
  <c r="H84" i="13"/>
  <c r="I84" i="13"/>
  <c r="J84" i="13"/>
  <c r="F82" i="13"/>
  <c r="G82" i="13"/>
  <c r="H82" i="13"/>
  <c r="I82" i="13"/>
  <c r="J82" i="13"/>
  <c r="F74" i="13"/>
  <c r="G74" i="13"/>
  <c r="H74" i="13"/>
  <c r="I74" i="13"/>
  <c r="J74" i="13"/>
  <c r="F75" i="13"/>
  <c r="G75" i="13"/>
  <c r="H75" i="13"/>
  <c r="I75" i="13"/>
  <c r="J75" i="13"/>
  <c r="F76" i="13"/>
  <c r="G76" i="13"/>
  <c r="H76" i="13"/>
  <c r="I76" i="13"/>
  <c r="J76" i="13"/>
  <c r="F77" i="13"/>
  <c r="G77" i="13"/>
  <c r="H77" i="13"/>
  <c r="I77" i="13"/>
  <c r="J77" i="13"/>
  <c r="F78" i="13"/>
  <c r="G78" i="13"/>
  <c r="H78" i="13"/>
  <c r="I78" i="13"/>
  <c r="J78" i="13"/>
  <c r="F79" i="13"/>
  <c r="G79" i="13"/>
  <c r="H79" i="13"/>
  <c r="I79" i="13"/>
  <c r="J79" i="13"/>
  <c r="F80" i="13"/>
  <c r="G80" i="13"/>
  <c r="H80" i="13"/>
  <c r="I80" i="13"/>
  <c r="J80" i="13"/>
  <c r="F69" i="13"/>
  <c r="G69" i="13"/>
  <c r="F63" i="13"/>
  <c r="G63" i="13"/>
  <c r="H63" i="13"/>
  <c r="I63" i="13"/>
  <c r="J63" i="13"/>
  <c r="F64" i="13"/>
  <c r="G64" i="13"/>
  <c r="H64" i="13"/>
  <c r="I64" i="13"/>
  <c r="J64" i="13"/>
  <c r="F65" i="13"/>
  <c r="G65" i="13"/>
  <c r="H65" i="13"/>
  <c r="I65" i="13"/>
  <c r="J65" i="13"/>
  <c r="F66" i="13"/>
  <c r="G66" i="13"/>
  <c r="H66" i="13"/>
  <c r="I66" i="13"/>
  <c r="J66" i="13"/>
  <c r="F67" i="13"/>
  <c r="G67" i="13"/>
  <c r="H67" i="13"/>
  <c r="I67" i="13"/>
  <c r="J67" i="13"/>
  <c r="F68" i="13"/>
  <c r="G68" i="13"/>
  <c r="H68" i="13"/>
  <c r="I68" i="13"/>
  <c r="J68" i="13"/>
  <c r="H69" i="13"/>
  <c r="I69" i="13"/>
  <c r="J69" i="13"/>
  <c r="F70" i="13"/>
  <c r="G70" i="13"/>
  <c r="H70" i="13"/>
  <c r="I70" i="13"/>
  <c r="J70" i="13"/>
  <c r="F71" i="13"/>
  <c r="G71" i="13"/>
  <c r="H71" i="13"/>
  <c r="I71" i="13"/>
  <c r="J71" i="13"/>
  <c r="F60" i="13"/>
  <c r="G60" i="13"/>
  <c r="H60" i="13"/>
  <c r="I60" i="13"/>
  <c r="J60" i="13"/>
  <c r="F61" i="13"/>
  <c r="G61" i="13"/>
  <c r="H61" i="13"/>
  <c r="I61" i="13"/>
  <c r="J61" i="13"/>
  <c r="F57" i="13"/>
  <c r="G57" i="13"/>
  <c r="H57" i="13"/>
  <c r="I57" i="13"/>
  <c r="J57" i="13"/>
  <c r="F58" i="13"/>
  <c r="G58" i="13"/>
  <c r="H58" i="13"/>
  <c r="I58" i="13"/>
  <c r="J58" i="13"/>
  <c r="F45" i="13"/>
  <c r="G45" i="13"/>
  <c r="H45" i="13"/>
  <c r="I45" i="13"/>
  <c r="J45" i="13"/>
  <c r="F46" i="13"/>
  <c r="G46" i="13"/>
  <c r="H46" i="13"/>
  <c r="I46" i="13"/>
  <c r="J46" i="13"/>
  <c r="F47" i="13"/>
  <c r="G47" i="13"/>
  <c r="H47" i="13"/>
  <c r="I47" i="13"/>
  <c r="J47" i="13"/>
  <c r="F48" i="13"/>
  <c r="G48" i="13"/>
  <c r="H48" i="13"/>
  <c r="I48" i="13"/>
  <c r="J48" i="13"/>
  <c r="F49" i="13"/>
  <c r="G49" i="13"/>
  <c r="H49" i="13"/>
  <c r="I49" i="13"/>
  <c r="J49" i="13"/>
  <c r="F50" i="13"/>
  <c r="G50" i="13"/>
  <c r="H50" i="13"/>
  <c r="I50" i="13"/>
  <c r="J50" i="13"/>
  <c r="F51" i="13"/>
  <c r="G51" i="13"/>
  <c r="H51" i="13"/>
  <c r="I51" i="13"/>
  <c r="J51" i="13"/>
  <c r="F52" i="13"/>
  <c r="G52" i="13"/>
  <c r="H52" i="13"/>
  <c r="I52" i="13"/>
  <c r="J52" i="13"/>
  <c r="F53" i="13"/>
  <c r="G53" i="13"/>
  <c r="H53" i="13"/>
  <c r="I53" i="13"/>
  <c r="J53" i="13"/>
  <c r="F54" i="13"/>
  <c r="G54" i="13"/>
  <c r="H54" i="13"/>
  <c r="I54" i="13"/>
  <c r="J54" i="13"/>
  <c r="F35" i="13"/>
  <c r="G35" i="13"/>
  <c r="H35" i="13"/>
  <c r="I35" i="13"/>
  <c r="J35" i="13"/>
  <c r="F36" i="13"/>
  <c r="G36" i="13"/>
  <c r="H36" i="13"/>
  <c r="I36" i="13"/>
  <c r="J36" i="13"/>
  <c r="F37" i="13"/>
  <c r="G37" i="13"/>
  <c r="H37" i="13"/>
  <c r="I37" i="13"/>
  <c r="J37" i="13"/>
  <c r="F38" i="13"/>
  <c r="G38" i="13"/>
  <c r="H38" i="13"/>
  <c r="I38" i="13"/>
  <c r="J38" i="13"/>
  <c r="F39" i="13"/>
  <c r="G39" i="13"/>
  <c r="H39" i="13"/>
  <c r="I39" i="13"/>
  <c r="J39" i="13"/>
  <c r="F40" i="13"/>
  <c r="G40" i="13"/>
  <c r="H40" i="13"/>
  <c r="I40" i="13"/>
  <c r="J40" i="13"/>
  <c r="F41" i="13"/>
  <c r="G41" i="13"/>
  <c r="H41" i="13"/>
  <c r="I41" i="13"/>
  <c r="J41" i="13"/>
  <c r="F42" i="13"/>
  <c r="G42" i="13"/>
  <c r="H42" i="13"/>
  <c r="I42" i="13"/>
  <c r="J42" i="13"/>
  <c r="F43" i="13"/>
  <c r="G43" i="13"/>
  <c r="H43" i="13"/>
  <c r="I43" i="13"/>
  <c r="J43" i="13"/>
  <c r="F30" i="13"/>
  <c r="G30" i="13"/>
  <c r="H30" i="13"/>
  <c r="I30" i="13"/>
  <c r="J30" i="13"/>
  <c r="F31" i="13"/>
  <c r="G31" i="13"/>
  <c r="H31" i="13"/>
  <c r="I31" i="13"/>
  <c r="J31" i="13"/>
  <c r="F32" i="13"/>
  <c r="G32" i="13"/>
  <c r="H32" i="13"/>
  <c r="I32" i="13"/>
  <c r="J32" i="13"/>
  <c r="F33" i="13"/>
  <c r="G33" i="13"/>
  <c r="H33" i="13"/>
  <c r="I33" i="13"/>
  <c r="J33" i="13"/>
  <c r="F28" i="13"/>
  <c r="G28" i="13"/>
  <c r="H28" i="13"/>
  <c r="I28" i="13"/>
  <c r="J28" i="13"/>
  <c r="F26" i="13"/>
  <c r="G26" i="13"/>
  <c r="H26" i="13"/>
  <c r="I26" i="13"/>
  <c r="J26" i="13"/>
  <c r="F23" i="13"/>
  <c r="G23" i="13"/>
  <c r="H23" i="13"/>
  <c r="I23" i="13"/>
  <c r="J23" i="13"/>
  <c r="F21" i="13"/>
  <c r="G21" i="13"/>
  <c r="H21" i="13"/>
  <c r="I21" i="13"/>
  <c r="J21" i="13"/>
  <c r="F16" i="13"/>
  <c r="G16" i="13"/>
  <c r="H16" i="13"/>
  <c r="I16" i="13"/>
  <c r="J16" i="13"/>
  <c r="F17" i="13"/>
  <c r="G17" i="13"/>
  <c r="H17" i="13"/>
  <c r="I17" i="13"/>
  <c r="J17" i="13"/>
  <c r="F18" i="13"/>
  <c r="G18" i="13"/>
  <c r="H18" i="13"/>
  <c r="I18" i="13"/>
  <c r="J18" i="13"/>
  <c r="F19" i="13"/>
  <c r="G19" i="13"/>
  <c r="H19" i="13"/>
  <c r="I19" i="13"/>
  <c r="J19" i="13"/>
  <c r="F9" i="13"/>
  <c r="G9" i="13"/>
  <c r="H9" i="13"/>
  <c r="I9" i="13"/>
  <c r="J9" i="13"/>
  <c r="F10" i="13"/>
  <c r="G10" i="13"/>
  <c r="H10" i="13"/>
  <c r="I10" i="13"/>
  <c r="J10" i="13"/>
  <c r="F11" i="13"/>
  <c r="G11" i="13"/>
  <c r="H11" i="13"/>
  <c r="I11" i="13"/>
  <c r="J11" i="13"/>
  <c r="F12" i="13"/>
  <c r="G12" i="13"/>
  <c r="H12" i="13"/>
  <c r="I12" i="13"/>
  <c r="J12" i="13"/>
  <c r="F13" i="13"/>
  <c r="G13" i="13"/>
  <c r="H13" i="13"/>
  <c r="I13" i="13"/>
  <c r="J13" i="13"/>
  <c r="F14" i="13"/>
  <c r="G14" i="13"/>
  <c r="H14" i="13"/>
  <c r="I14" i="13"/>
  <c r="J14" i="13"/>
  <c r="F15" i="13"/>
  <c r="G15" i="13"/>
  <c r="H15" i="13"/>
  <c r="I15" i="13"/>
  <c r="J15" i="13"/>
  <c r="F20" i="13"/>
  <c r="G20" i="13"/>
  <c r="H20" i="13"/>
  <c r="I20" i="13"/>
  <c r="J20" i="13"/>
  <c r="F22" i="13"/>
  <c r="G22" i="13"/>
  <c r="H22" i="13"/>
  <c r="I22" i="13"/>
  <c r="J22" i="13"/>
  <c r="F24" i="13"/>
  <c r="G24" i="13"/>
  <c r="H24" i="13"/>
  <c r="I24" i="13"/>
  <c r="J24" i="13"/>
  <c r="F25" i="13"/>
  <c r="G25" i="13"/>
  <c r="H25" i="13"/>
  <c r="I25" i="13"/>
  <c r="J25" i="13"/>
  <c r="F27" i="13"/>
  <c r="G27" i="13"/>
  <c r="H27" i="13"/>
  <c r="I27" i="13"/>
  <c r="J27" i="13"/>
  <c r="F29" i="13"/>
  <c r="G29" i="13"/>
  <c r="H29" i="13"/>
  <c r="I29" i="13"/>
  <c r="J29" i="13"/>
  <c r="F34" i="13"/>
  <c r="G34" i="13"/>
  <c r="H34" i="13"/>
  <c r="I34" i="13"/>
  <c r="J34" i="13"/>
  <c r="F44" i="13"/>
  <c r="G44" i="13"/>
  <c r="H44" i="13"/>
  <c r="I44" i="13"/>
  <c r="J44" i="13"/>
  <c r="F55" i="13"/>
  <c r="G55" i="13"/>
  <c r="H55" i="13"/>
  <c r="I55" i="13"/>
  <c r="J55" i="13"/>
  <c r="F56" i="13"/>
  <c r="G56" i="13"/>
  <c r="H56" i="13"/>
  <c r="I56" i="13"/>
  <c r="J56" i="13"/>
  <c r="F59" i="13"/>
  <c r="G59" i="13"/>
  <c r="H59" i="13"/>
  <c r="I59" i="13"/>
  <c r="J59" i="13"/>
  <c r="F62" i="13"/>
  <c r="G62" i="13"/>
  <c r="H62" i="13"/>
  <c r="I62" i="13"/>
  <c r="J62" i="13"/>
  <c r="F72" i="13"/>
  <c r="G72" i="13"/>
  <c r="H72" i="13"/>
  <c r="I72" i="13"/>
  <c r="J72" i="13"/>
  <c r="F73" i="13"/>
  <c r="G73" i="13"/>
  <c r="H73" i="13"/>
  <c r="I73" i="13"/>
  <c r="J73" i="13"/>
  <c r="F81" i="13"/>
  <c r="G81" i="13"/>
  <c r="H81" i="13"/>
  <c r="I81" i="13"/>
  <c r="J81" i="13"/>
  <c r="F83" i="13"/>
  <c r="G83" i="13"/>
  <c r="H83" i="13"/>
  <c r="I83" i="13"/>
  <c r="J83" i="13"/>
  <c r="F85" i="13"/>
  <c r="G85" i="13"/>
  <c r="H85" i="13"/>
  <c r="I85" i="13"/>
  <c r="J85" i="13"/>
  <c r="F88" i="13"/>
  <c r="G88" i="13"/>
  <c r="H88" i="13"/>
  <c r="I88" i="13"/>
  <c r="J88" i="13"/>
  <c r="F89" i="13"/>
  <c r="G89" i="13"/>
  <c r="H89" i="13"/>
  <c r="I89" i="13"/>
  <c r="J89" i="13"/>
  <c r="F90" i="13"/>
  <c r="G90" i="13"/>
  <c r="H90" i="13"/>
  <c r="I90" i="13"/>
  <c r="J90" i="13"/>
  <c r="F91" i="13"/>
  <c r="G91" i="13"/>
  <c r="H91" i="13"/>
  <c r="I91" i="13"/>
  <c r="J91" i="13"/>
  <c r="F92" i="13"/>
  <c r="G92" i="13"/>
  <c r="H92" i="13"/>
  <c r="I92" i="13"/>
  <c r="J92" i="13"/>
  <c r="F94" i="13"/>
  <c r="G94" i="13"/>
  <c r="H94" i="13"/>
  <c r="I94" i="13"/>
  <c r="J94" i="13"/>
  <c r="F95" i="13"/>
  <c r="G95" i="13"/>
  <c r="H95" i="13"/>
  <c r="I95" i="13"/>
  <c r="J95" i="13"/>
  <c r="F96" i="13"/>
  <c r="G96" i="13"/>
  <c r="H96" i="13"/>
  <c r="I96" i="13"/>
  <c r="J96" i="13"/>
  <c r="F97" i="13"/>
  <c r="G97" i="13"/>
  <c r="H97" i="13"/>
  <c r="I97" i="13"/>
  <c r="J97" i="13"/>
  <c r="F98" i="13"/>
  <c r="G98" i="13"/>
  <c r="H98" i="13"/>
  <c r="I98" i="13"/>
  <c r="J98" i="13"/>
  <c r="J8" i="13"/>
  <c r="I8" i="13"/>
  <c r="H8" i="13"/>
  <c r="G8" i="13"/>
  <c r="F8" i="13"/>
  <c r="L12" i="12"/>
  <c r="L13" i="12"/>
  <c r="L14" i="12"/>
  <c r="L15" i="12"/>
  <c r="L16" i="12"/>
  <c r="L17" i="12"/>
  <c r="L18" i="12"/>
  <c r="L19" i="12"/>
  <c r="L20" i="12"/>
  <c r="L21" i="12"/>
  <c r="L22" i="12"/>
  <c r="L23" i="12"/>
  <c r="L24" i="12"/>
  <c r="L25" i="12"/>
  <c r="L26" i="12"/>
  <c r="L27" i="12"/>
  <c r="L28" i="12"/>
  <c r="L29" i="12"/>
  <c r="L30" i="12"/>
  <c r="L31" i="12"/>
  <c r="L32" i="12"/>
  <c r="D90" i="13" s="1"/>
  <c r="L33" i="12"/>
  <c r="L34" i="12"/>
  <c r="L35" i="12"/>
  <c r="L36" i="12"/>
  <c r="D95" i="13" s="1"/>
  <c r="L37" i="12"/>
  <c r="L38" i="12"/>
  <c r="L39" i="12"/>
  <c r="L10" i="12"/>
  <c r="D8" i="13" s="1"/>
  <c r="L11" i="12"/>
  <c r="D12" i="13" s="1"/>
  <c r="G4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10" i="12"/>
  <c r="B8" i="11"/>
  <c r="B4" i="11"/>
  <c r="G3" i="11"/>
  <c r="F3" i="11"/>
  <c r="E3" i="11"/>
  <c r="C3" i="11"/>
  <c r="B7" i="11"/>
  <c r="B5" i="11"/>
  <c r="D3" i="11"/>
  <c r="B9" i="11"/>
  <c r="B6" i="11"/>
  <c r="D7" i="11"/>
  <c r="B19" i="29" l="1"/>
  <c r="B101" i="25"/>
  <c r="B15" i="29"/>
  <c r="B97" i="25"/>
  <c r="D89" i="13"/>
  <c r="B19" i="28"/>
  <c r="B92" i="25"/>
  <c r="B11" i="28"/>
  <c r="B84" i="25"/>
  <c r="B26" i="27"/>
  <c r="B62" i="25"/>
  <c r="B37" i="26"/>
  <c r="B37" i="25"/>
  <c r="B27" i="26"/>
  <c r="B27" i="25"/>
  <c r="D81" i="13"/>
  <c r="D59" i="13"/>
  <c r="D34" i="13"/>
  <c r="D24" i="13"/>
  <c r="B18" i="29"/>
  <c r="B100" i="25"/>
  <c r="B13" i="29"/>
  <c r="B95" i="25"/>
  <c r="B18" i="28"/>
  <c r="B91" i="25"/>
  <c r="B40" i="27"/>
  <c r="B76" i="25"/>
  <c r="B23" i="27"/>
  <c r="B59" i="25"/>
  <c r="B32" i="26"/>
  <c r="B32" i="25"/>
  <c r="B25" i="26"/>
  <c r="B25" i="25"/>
  <c r="D98" i="13"/>
  <c r="D94" i="13"/>
  <c r="D88" i="13"/>
  <c r="D73" i="13"/>
  <c r="D56" i="13"/>
  <c r="D29" i="13"/>
  <c r="D22" i="13"/>
  <c r="B15" i="26"/>
  <c r="B15" i="25"/>
  <c r="B17" i="29"/>
  <c r="B99" i="25"/>
  <c r="B12" i="29"/>
  <c r="B94" i="25"/>
  <c r="B15" i="28"/>
  <c r="B88" i="25"/>
  <c r="B39" i="27"/>
  <c r="B75" i="25"/>
  <c r="B22" i="27"/>
  <c r="B58" i="25"/>
  <c r="B30" i="26"/>
  <c r="B30" i="25"/>
  <c r="B23" i="26"/>
  <c r="B23" i="25"/>
  <c r="D97" i="13"/>
  <c r="D92" i="13"/>
  <c r="D85" i="13"/>
  <c r="D72" i="13"/>
  <c r="D55" i="13"/>
  <c r="D27" i="13"/>
  <c r="D20" i="13"/>
  <c r="B11" i="26"/>
  <c r="B11" i="25"/>
  <c r="B16" i="29"/>
  <c r="B98" i="25"/>
  <c r="B11" i="29"/>
  <c r="B93" i="25"/>
  <c r="B13" i="28"/>
  <c r="B86" i="25"/>
  <c r="B29" i="27"/>
  <c r="B65" i="25"/>
  <c r="B11" i="27"/>
  <c r="B47" i="25"/>
  <c r="B28" i="26"/>
  <c r="B28" i="25"/>
  <c r="B18" i="26"/>
  <c r="B18" i="25"/>
  <c r="D96" i="13"/>
  <c r="D91" i="13"/>
  <c r="D83" i="13"/>
  <c r="D62" i="13"/>
  <c r="D44" i="13"/>
  <c r="D25" i="13"/>
  <c r="D15" i="13"/>
</calcChain>
</file>

<file path=xl/sharedStrings.xml><?xml version="1.0" encoding="utf-8"?>
<sst xmlns="http://schemas.openxmlformats.org/spreadsheetml/2006/main" count="2067" uniqueCount="888">
  <si>
    <t>Mejorar las condiciones de salud de la población colombiana y propiciar el goce efectivo del derecho a la salud, en condiciones de calidad, eficiencia, equidad y sostenibilidad</t>
  </si>
  <si>
    <t>a. Aumentar el acceso efectivo a los servicios y mejorar la calidad en la atención</t>
  </si>
  <si>
    <t>RESPONSABLE</t>
  </si>
  <si>
    <t>INDICADOR</t>
  </si>
  <si>
    <t>LÍNEA BASE</t>
  </si>
  <si>
    <t>TOTAL</t>
  </si>
  <si>
    <t>Porcentaje de población afiliada al sistema de salud</t>
  </si>
  <si>
    <t>MSPS</t>
  </si>
  <si>
    <t>Porcentaje de casos de VIH detectados tempranamente</t>
  </si>
  <si>
    <t>b. Mejorar las condiciones de salud de la población y disminuir las brechas de resultados en salud</t>
  </si>
  <si>
    <t>Departamentos con el sistema de vigilancia nutricional poblacional implementado</t>
  </si>
  <si>
    <t>Cobertura de vacunación en niños de un año de edad con triple viral</t>
  </si>
  <si>
    <t>Oportunidad en la detección de cáncer de cuello uterino in situ</t>
  </si>
  <si>
    <t>Cobertura de vacunación en menores de un año con terceras dosis de pentavalente</t>
  </si>
  <si>
    <t>c. Recuperar la confianza y la legitimidad en el sistema</t>
  </si>
  <si>
    <t>d. Asegurar la sostenibilidad financiera del sistema en condiciones de eficiencia</t>
  </si>
  <si>
    <t>d</t>
  </si>
  <si>
    <t xml:space="preserve"> </t>
  </si>
  <si>
    <t>OBJETIVO DE LA ESTRATEGIA SECTORIAL - PND</t>
  </si>
  <si>
    <t>ESTRATEGIAS DEL OBJETIVO ESPECÍFICO</t>
  </si>
  <si>
    <t>Objetivo Específico</t>
  </si>
  <si>
    <t>Estrategias</t>
  </si>
  <si>
    <t>a1. Consolidar la cobertura universal y unificar la operación del aseguramiento</t>
  </si>
  <si>
    <t>a2. Generar incentivos para el mejoramiento de la calidad</t>
  </si>
  <si>
    <t>a3. Política de Atención Integral en Salud</t>
  </si>
  <si>
    <t>a4. Incentivar la inversión pública hospitalaria en condiciones de eficiencia</t>
  </si>
  <si>
    <t>a5. Desarrollar esquemas alternativos de operación de hospitales públicos</t>
  </si>
  <si>
    <t>a6. Avanzar en el desarrollo de la política de talento humano en salud</t>
  </si>
  <si>
    <t>a7. Mejorar la capacidad de diagnóstico de los laboratorios de salud pública a nivel nacional y territorial</t>
  </si>
  <si>
    <t>a8. Implementar la Política Nacional de Sangre</t>
  </si>
  <si>
    <t>a9. Implementar el Sistema Indígena de Salud Propia e Intercultural (SISPI)</t>
  </si>
  <si>
    <t>c1. Acercar la inspección, vigilancia y control al ciudadano</t>
  </si>
  <si>
    <t>c2. Fortalecer la institucionalidad para la administración de los recursos del Sistema General de Seguridad Social en Salud</t>
  </si>
  <si>
    <t xml:space="preserve">c3. Simplificar procesos </t>
  </si>
  <si>
    <t>c4. Consolidar el Sistema Integral de Información de la Protección Social (Sispro)</t>
  </si>
  <si>
    <t>c5. Promover la transparencia, participación ciudadana y rendición de cuentas</t>
  </si>
  <si>
    <t>d1. Establecer medidas financieras para el saneamiento de pasivos</t>
  </si>
  <si>
    <t>d2. Obtener nuevas fuentes de recursos</t>
  </si>
  <si>
    <t>d3. Generar estabilización financiera y fortalecimiento patrimonial</t>
  </si>
  <si>
    <t>d4. Consolidar la regulación del mercado farmacéutico</t>
  </si>
  <si>
    <t>d5. Disminuir costos de transacción</t>
  </si>
  <si>
    <t>d6. Revisar el mecanismo de redistribución de riesgo</t>
  </si>
  <si>
    <t>d7. Restricciones de financiación</t>
  </si>
  <si>
    <t>d8. Definir el mecanismo técnico participativo de exclusión de beneficios en salud</t>
  </si>
  <si>
    <t>Acciones</t>
  </si>
  <si>
    <t>a1 Unificar las reglas de afiliación al SGSSS de ambos regímenes</t>
  </si>
  <si>
    <t>a1 Instaurar mecanismos para hacer efectiva la afiliación de los recién nacidos al sistema</t>
  </si>
  <si>
    <t>a1 Definir proceso para afiliar personas identificadas como pobres, no afiliadas</t>
  </si>
  <si>
    <t>a1 Desarrollar subsidios parciales y otros mecanismos para garantizar continuidad de la protección en salud, ante los cambios en la capacidad de pago</t>
  </si>
  <si>
    <t>a1 Desarrollar sistema transaccional en línea</t>
  </si>
  <si>
    <t>a1 Reproducir información que permita la libre elección</t>
  </si>
  <si>
    <t>a1 Introducir mecanismos de competencia por calidad entre las EPS</t>
  </si>
  <si>
    <t>a1 Fortalecer estrategia de gestión integral del riesgo en salud en el sistema</t>
  </si>
  <si>
    <t>a1 Fortalecer mecanismos de contratación y pago orientados a resultados, en la relación prestador-asegurador</t>
  </si>
  <si>
    <t>a1 Evaluar tamaños óptimos para la operación de los aseguradores y su cobertura geográfica</t>
  </si>
  <si>
    <t>a1 Evaluar requisitos técnicos de operación para su habilitación</t>
  </si>
  <si>
    <t>a1 Evaluar complementariedad de seguros voluntarios y utilidad como mecanismo para fortalecer competencia entre aseguradores</t>
  </si>
  <si>
    <t>a1 Eliminar diferencias en la operación del aseguramiento en ambos regímenes</t>
  </si>
  <si>
    <t>a2 Aplicar incentivos financieros (positivos o negativos), que recompensen desempeño de los agentes en el Sistema en manejo de riesgos individuales
(aseguradores y prestadores) y colectivos (entidades territoriales)</t>
  </si>
  <si>
    <t>a2 Reformular la política de calidad</t>
  </si>
  <si>
    <t>a2 Revisar y actualizar el Sistema Obligatorio de Garantía de Calidad (SOGC)</t>
  </si>
  <si>
    <t>a2 Mejorar el sistema de Información para la calidad</t>
  </si>
  <si>
    <t>a2 Diseñar y poner en marcha programas de asistencia técnica de largo plazo</t>
  </si>
  <si>
    <t>a2 Continuar con el desarrollo e implementación de Guías de Práctica Clínica</t>
  </si>
  <si>
    <t>a3 Implementar el modelo de atención primaria en salud (APS)</t>
  </si>
  <si>
    <t>a3 Implementar el modelo de salud familiar y comunitaria - Plan de Intervenciones Colectivas (PIC)</t>
  </si>
  <si>
    <t>a3 Implementar el modelo de gestión integral del riesgo en salud</t>
  </si>
  <si>
    <t>a3 Implementar el modelo de enfoque diferencial</t>
  </si>
  <si>
    <t>a3 Adoptar las rutas de atención</t>
  </si>
  <si>
    <t>a3 Conformar redes integradas de servicios de salud</t>
  </si>
  <si>
    <t>a3 Desarrollar incentivos orientados hacia los resultados en salud</t>
  </si>
  <si>
    <t>a3 Adecuar la implementación de la Política de Atención Integral en Salud a los diferentes contextos poblacionales y territoriales</t>
  </si>
  <si>
    <t>a3 Caracterizar las entidades territoriales en diferentes tipos</t>
  </si>
  <si>
    <t>a4 Fortalecer capacidad instalada asociada con la prestación de servicios de salud (infraestructura
física, equipamiento biomédico, industrial, tecnológico y mobiliario de las ESE)</t>
  </si>
  <si>
    <t>a4 Implementar en zonas apartadas con población dispersa, disponibilidad y uso de los instrumentos brindados en el marco de telesalud</t>
  </si>
  <si>
    <t>a5 Promover la formulación e implementación de alternativas para el Ajuste al régimen laboral y empresarial</t>
  </si>
  <si>
    <t>a5 Promover la formulación e implementación de alternativas para el Gobierno corporativo y modificación del mecanismo de nombramiento de gerentes y conformación de juntas directivas</t>
  </si>
  <si>
    <t>a5 Promover la formulación e implementación de Mecanismos de operación que se apoyen en esquemas de participación público-privadas</t>
  </si>
  <si>
    <t>a5 Promover la formulación e implementación de la Regulación de subsidios de oferta en condiciones de eficiencia</t>
  </si>
  <si>
    <t>a5 Promover la formulación e implementación de la Regulación sobre las formas de contratación por capitación</t>
  </si>
  <si>
    <t>a6 Mejorar la disponibilidad y pertinencia del talento humano en salud</t>
  </si>
  <si>
    <t>a6 Mejorar las condiciones para el desarrollo personal y profesional del personal sanitario</t>
  </si>
  <si>
    <t>a6 Promover programas de sensibilización, formación continua y actualización del talento humano del sector, en especial a aquellos que se encuentran laborando en los primeros niveles de atención</t>
  </si>
  <si>
    <t>a6 Fortalecer la formación de especialistas en el país y en el exterior (promoción de becas e incentivos para estudios en el exterior)</t>
  </si>
  <si>
    <t>a6 Formalizar y mejorar las condiciones laborales del talento humano en salud</t>
  </si>
  <si>
    <t>a6 Promover la integración de las culturas médicas tradicionales y medicinas alternativas al sistema de salud</t>
  </si>
  <si>
    <t>a6 Promover mecanismos que favorezcan la autonomía y autorregulación profesional</t>
  </si>
  <si>
    <t>a6 Fortalecer las IPS universitarias y hospitales públicos universitarios que cumplen la doble función de formar talento humano, técnico, profesional y especializado y, prestar servicios de salud</t>
  </si>
  <si>
    <t>a7 Implementar mejores metodologías que permitan diagnósticos de calidad, sustentables y objetivos, de
manera costo-efectiva</t>
  </si>
  <si>
    <t>a8 Trabajar para garantizar la autosuficiencia de sangre y productos sanguíneos, a través de la donación voluntaria no remunerada de sangre</t>
  </si>
  <si>
    <t>a8 Reorganizar los elementos de la cadena transfusional, de forma eficiente y sostenible</t>
  </si>
  <si>
    <t>a8 Mejorar la calidad de la sangre donada</t>
  </si>
  <si>
    <t>a8 Optimizar el uso de la sangre donada</t>
  </si>
  <si>
    <t>a8 Fortalecer el recurso humano, la adopción de tecnologías apropiadas y las alianzas estratégicas con los diferentes sectores</t>
  </si>
  <si>
    <t>a8 Crear el sistema nacional de sangre</t>
  </si>
  <si>
    <t>a9 Continuar trabajando para culminar la construcción e
implementación del SISPI</t>
  </si>
  <si>
    <t>a9 Apoyar el diseño de modelos de salud propios
e interculturales</t>
  </si>
  <si>
    <t>a9 Apoyar programas o planes que propicien la revaloración, reconocimiento y fortalecimiento de la medicina tradicional.</t>
  </si>
  <si>
    <t>b1 Articular la formulación de los planes territoriales de salud (PTS) con el Plan Nacional de Desarrollo (PND) y el PDSP</t>
  </si>
  <si>
    <t>b1 Articular PTS con el Plan de Ordenamiento Territorial (POT)</t>
  </si>
  <si>
    <t>b1 Crear un sistema de monitoreo y evaluación  de los PTS, vinculado al SISPRO</t>
  </si>
  <si>
    <t>b1 Crear un observatorio del PDSP, vinculado al SISPRO</t>
  </si>
  <si>
    <t>b2 Promover la ampliación de la Estrategia 4x4 para los
Entornos Saludables</t>
  </si>
  <si>
    <t>b2 Promover la promoción de ciudades, entornos urbanos y rurales saludables</t>
  </si>
  <si>
    <t>b2 Promover el desarrollo de nuevos y más efectivos instrumentos de política pública intersectorial</t>
  </si>
  <si>
    <t>b2 Promover la identificación de condiciones y riesgos para planear las intervenciones y garantizar la atención integral con enfoque de curso de vida y envejecimiento activo</t>
  </si>
  <si>
    <t>b2 Promover la implementación de planes tácticos para la
gestión de plataformas sociales y científicas en salud mental</t>
  </si>
  <si>
    <t>b2 Promover el desarrollo de instrumentos de cooperación con carácter vinculante, en diferentes instancias nacionales e internacionales</t>
  </si>
  <si>
    <t>b3 Fortalecer la Estrategia de Gestión Integrada (EGI)</t>
  </si>
  <si>
    <t>b3 Incorporar la promoción, prevención, vigilancia
(epidemiológica y de laboratorio) y control de las enfermedades transmisibles</t>
  </si>
  <si>
    <t>b3 Desarrollar medidas de bioseguridad y biocustodia en el laboratorio nacional de referencia (LNR) y en los laboratorios de salud pública de entidades territoriales</t>
  </si>
  <si>
    <t>b3 Fomentar y articular los procesos de gestión del conocimiento e innovación en todas las disciplinas científicas ligadas a la prevención, el diagnóstico, la vigilancia y control de las patologías desatendidas y tropicales</t>
  </si>
  <si>
    <t>b4 Crear el observatorio nacional de convivencia y protección de la vida</t>
  </si>
  <si>
    <t>b4 Aplicar lineamientos técnicos para la promoción de la convivencia social</t>
  </si>
  <si>
    <t>b4 Implementar el Plan Nacional para la Promoción de la Salud, la Prevención y Atención de Consumo de Sustancias Psicoactivas (SP) - Ley 1566 de 2012</t>
  </si>
  <si>
    <t>b4 Fortalecer la oferta de servicios institucionales y comunitarios en salud mental</t>
  </si>
  <si>
    <t>b5 Adecuar la arquitectura institucional y la gestión inter e intrasectorial para la puesta en marcha de la atención integral (Programa para la Prevención y Reducción de la Anemia Nutricional en la Primera Infancia - PPRANPI)</t>
  </si>
  <si>
    <t>b5 Construir acuerdos y sistematizar experiencias (Programa para la Prevención y Reducción de la Anemia Nutricional en la Primera Infancia - PPRANPI)</t>
  </si>
  <si>
    <t>b5 Desarrollarr capacidades en personas, organizaciones y comunidades (Programa para la Prevención y Reducción de la Anemia Nutricional en la Primera Infancia - PPRANPI)</t>
  </si>
  <si>
    <t>b5 Monitorear y evaluar del programa, el acceso a
los servicios de salud y a la atención integral (Programa para la Prevención y Reducción de la Anemia Nutricional en la Primera Infancia - PPRANPI)</t>
  </si>
  <si>
    <t>b5 Fortalecer las estrategias de Atención Integrada a las
Enfermedades Prevalentes de la Infancia (AIEPI) y de Instituciones Amigas de la Mujer y la Infancia (IAMI)</t>
  </si>
  <si>
    <t>b5 Hacer seguimiento al cumplimiento del Código
Internacional de Sucedáneos de la Leche Materna</t>
  </si>
  <si>
    <t>b5 Implementar y hacer seguimiento del Plan Decenal de Lactancia materna 2010-2020</t>
  </si>
  <si>
    <t>b5 Consolidar la estrategia Bancos de Leche Humana y el método de madre canguro</t>
  </si>
  <si>
    <t>b5 Propender por un marco normativo robustecido, que aborde el etiquetado nutricional</t>
  </si>
  <si>
    <t>b5 Implementar un sistema de vigilancia alimentaria y nutricional</t>
  </si>
  <si>
    <t>b6 Prevenir el embarazo adolescente a través de la profundización del modelo de servicios de salud amigables para adolescentes y jóvenes (obligatoriedad de cumplimiento por las IPS públicas y privadas)</t>
  </si>
  <si>
    <t>b6 Reducir mortalidad materna mediante intervenciones para mejorar la calidad de la atención antes, durante y después del evento obstétrico</t>
  </si>
  <si>
    <t>b6 Promover la implementación de rutas para la atención
integral a víctimas de violencias de género en el 50  % de instituciones del orden nacional, departamental, distrital y municipal</t>
  </si>
  <si>
    <t>b6 Ampliar acciones para la reducción del daño a usuarios de drogas inyectables.</t>
  </si>
  <si>
    <t>b6 Implementar guías de práctica clínica</t>
  </si>
  <si>
    <t>b6 Desarrollar acciones de fortalecimiento del diagnóstico en el control prenatal</t>
  </si>
  <si>
    <t>b7 Promover el envejecimiento activo físico y mentalmente saludable, y fomentar una cultura positiva de la vejez</t>
  </si>
  <si>
    <t>b7 Adecuar la oferta, demanda y regulación de bienes y servicios sociosanitarios con calidad y humanizados para todas las personas adultas mayores, y con dependencia funcional y/o con cuidados especializados</t>
  </si>
  <si>
    <t>b7 Gestionar procesos de intercambio intergeneracional que promuevan el reconocimiento del aporte de las personas adultas mayores al desarrollo social, cultural y económico propio de sus familias y de la sociedad</t>
  </si>
  <si>
    <t>b7 Articular y coordinar con otros sectores para la inclusión y protección social de las personas adultas mayores</t>
  </si>
  <si>
    <t>b7 Prevenir y reducir la carga de discapacidad, enfermedades crónicas y mortalidad prematura en las personas adultas mayores</t>
  </si>
  <si>
    <t>b7 Adelantarr acciones intersectoriales para la garantía de la seguridad alimentaria y nutricional</t>
  </si>
  <si>
    <t>b7 Fortalecer las capacidades del talento humano en salud que atiende la población adulta mayor</t>
  </si>
  <si>
    <t>b8 Fortalecer la red de frío en cada uno de sus componentes —almacenamiento, transporte, distribución y suministro</t>
  </si>
  <si>
    <t>b8 Implementar un sistema de información para realizar seguimiento niño a niño a esquemas de vacunación y control del manejo y seguimiento al uso de insumos y biológicos</t>
  </si>
  <si>
    <t>b8 Introducir nuevas vacunas: 1)  polio inactivado (VIP); 2)  varicela; 3) DaPT (vacuna acelular de pertussis); y, 4)  hepatitis B</t>
  </si>
  <si>
    <t>b8 Desarrollar acciones de promoción de la salud, educación, comunicación y movilización social</t>
  </si>
  <si>
    <t>b8 Fortalecer la logística para el desplazamiento del personal vacunador a las zonas rurales con población dispersa y de difícil acceso</t>
  </si>
  <si>
    <t>c1 Expedir la regulación que reglamente el gobierno corporativo de obligatorio cumplimiento en las entidades vigiladas y su esquema de seguimiento (modelo de supervisión basado en riesgo)</t>
  </si>
  <si>
    <t>c1 Determinar funciones y procesos para implementar las acciones de supervisión basada en riesgos</t>
  </si>
  <si>
    <t>c1 Diseñar e implementar el sistema de alertas tempranas para el ejercicio de la supervisión</t>
  </si>
  <si>
    <t>c1 Mejorar los mecanismos de coordinación entre dichas secretarías y otras entidades públicas nacionales que ejercen funciones de IVC, a través de información
sectorial oportuna y disponible</t>
  </si>
  <si>
    <t>c2 Crear una entidad de naturaleza especial del nivel descentralizado del orden nacional para administrar recursos recursos del Fosyga y del Fondo de Salvamento a Entidades Territoriales (Fonsaet)</t>
  </si>
  <si>
    <t>c3 Agilizar y simplificar el proceso para la ejecución de los recursos del SGP del componente aportes patronales de las ESE</t>
  </si>
  <si>
    <t>c3 Simplificar el manejo de los recursos en salud mediante la eliminación rigideces de las subcuentas del Fosyga</t>
  </si>
  <si>
    <t>c3 Definir la jurisdicción competente para asuntos Fondo de Solidaridad y Garantía (Fosyga)</t>
  </si>
  <si>
    <t>c3 Eliminar la autorización del Comité Técnico Científico para acceder a servicios No POS</t>
  </si>
  <si>
    <t>c3 Afiliar a los hijos menores de 25 años de un cotizante del régimen contributivo; los hijos de las parejas del mismo sexo y los menores de edad cuando sean hijos de beneficiarios (nietos), en casos de fallecimiento o
de ausencia de sus padres o pérdida de la patria potestad</t>
  </si>
  <si>
    <t>c3 Implementar los ajustes necesarios para que exista un único comprobador de derechos, con fundamento en la base de datos única transaccional y en línea</t>
  </si>
  <si>
    <t>c3 Realizar auditorías concurrentes por parte de los responsables de pago</t>
  </si>
  <si>
    <t>c3 Fijar tiempos para radicación de facturas de los prestadores, por parte de los responsables de pago de los servicios según los términos mínimos que se definan para tal fin</t>
  </si>
  <si>
    <t>c3 Establecer un límite temporal a la obligación de reintegrar recursos del SGSSS apropiados y/o reconocidos sin justa causa por parte de actores
del sistema</t>
  </si>
  <si>
    <t>c4 Diseñar y rediseñar los procesos para disponer de datos integrados por persona sobre afiliación, movilidad, pagos, beneficios en el sistema,
prestaciones económicas, estado de salud, atenciones de salud y riesgos en salud</t>
  </si>
  <si>
    <t>c4 Construir módulos de información al ciudadano; módulos administrativos y, módulo ambiental y sanitario</t>
  </si>
  <si>
    <t>c4 Desarrollar y actualizar permanentemente la base de datos de identificación de afiliados a la protección social</t>
  </si>
  <si>
    <t>c4 Racionalizar y estandarizar, a través de la interoperabilidad semántica
de datos para el intercambio de información de distintas fuentes (Plan Estratégico de TIC (PETIC) de los sectores de salud y trabajo, para incluir la protección social en riesgos laborales, sistema de
pensiones y subsidio familiar)</t>
  </si>
  <si>
    <t>c4 Automatizar un conjunto de datos que se seleccionarán en desarrollo de la
Cibersalud (eSalud)</t>
  </si>
  <si>
    <t>c4 Fortalecer y evolucionar los sistemas de información existentes</t>
  </si>
  <si>
    <t>c4 Disponer nuevos servicios en línea como salud móvil, autorización, facturación, prescripción, pagos de servicios de salud y agendamiento</t>
  </si>
  <si>
    <t>c5 Generar mecanismos y metodologías que permitan conocer las preferencias, especialmente de los usuarios y los trabajadores de la salud</t>
  </si>
  <si>
    <t>c5 Crear una instancia consultiva y de divulgación de los conflictos, preferencias, intereses y dificultades de los agentes del sector</t>
  </si>
  <si>
    <t>c5 Potenciar la consulta en lo relacionado con los criterios de exclusión de tecnologías en salud</t>
  </si>
  <si>
    <t>c5 Dar continuidad a los espacios de construcción de políticas públicas en salud para grupos étnicos</t>
  </si>
  <si>
    <t>c5 Consolidar el reporte de ranking de las EPS</t>
  </si>
  <si>
    <t>c5 Mantener y mejorar herramientas que brinden información sobre los contenidos del POS</t>
  </si>
  <si>
    <t>c5 Poner a disposición la información relacionada con las exclusiones, nominación de tecnologías en salud y la que se utiliza para el calcular la unidad de pago por capitación (UPC)</t>
  </si>
  <si>
    <t>d1 Generar procesos de aclaración y saneamiento de cuentas con todas las IPS por parte de los pagadores</t>
  </si>
  <si>
    <t>d1 Crear líneas de crédito blandas con tasa compensada para los prestadores de servicios de salud o las EPS</t>
  </si>
  <si>
    <t>d1 Utilizar los recursos del SGR para atender las deudas del régimen subsidiado a las EPS, por contratos
realizados hasta marzo 31 de 2011</t>
  </si>
  <si>
    <t>d1 Ampliar la estrategia de compra de cartera a los prestadores de servicios de salud</t>
  </si>
  <si>
    <t>d1 Definir un término para dejar en firme las declaraciones  de giro y compensación de recursos por concepto de UPC</t>
  </si>
  <si>
    <t>d1 Dar prelación al pago de las sumas adeudadas al Fondo de Solidaridad y Garantía (Fosyga) por cualquier concepto</t>
  </si>
  <si>
    <t>d1 Condonar el saldo del capital e intereses de los recursos objeto de las operaciones de préstamo interfondos realizadas por el MSPS, entre las subcuentas de eventos catastróficos y accidentes de tránsito y la de compensación del Fosyga</t>
  </si>
  <si>
    <t>d2 Modernizar el esquema tarifario para viabilizar nuevos juegos y optimizar el recaudo de los existentes</t>
  </si>
  <si>
    <t>d2 Ejercer mayor fiscalización y control a la evasión de derechos de explotación y una gestión más eficiente para la administración del monopolio</t>
  </si>
  <si>
    <t>d3 Establecer nuevas condiciones únicas de habilitación financiera y de solvencia que deberán cumplir todas las EPS</t>
  </si>
  <si>
    <t>d3 Promover el cumplimiento progresivo de las nuevas
condiciones de habilitación financiera de las EPS, incluyendo aquellas que tengan participación de las CCF</t>
  </si>
  <si>
    <t>d3 Reglamentar el subsidio a la oferta que se otorga a las ESE a partir de los planes financieros territoriales según las condiciones que se definan con cargo al SGP</t>
  </si>
  <si>
    <t>d3 Dar continuidad a los programas de saneamiento fiscal y financiero de los hospitales públicos y al proceso de saneamiento de aportes patronales de los trabajadores de las ESE</t>
  </si>
  <si>
    <t>d3 Permitir el uso de los recursos previstos para el saneamiento fiscal y financiero de las ESE, para financiar la liquidación de estas entidades cuando haya lugar</t>
  </si>
  <si>
    <t>d3 Definir mecanismos para que el pago de los servicios no incluidos en el Plan de Beneficios sean reconocidos y pagados por el Fosyga y las entidades territoriales</t>
  </si>
  <si>
    <t>d4 Trasladar al Ministero de Salud y Protección Social, la Secretaría Técnica de la Comisión Nacional de Precios
de Medicamentos (CNPM)</t>
  </si>
  <si>
    <t>d4 Adoptar reglas que le permitan al MSPS la gestión de la propiedad intelectual</t>
  </si>
  <si>
    <t>d4 Diseñar herramientas que permitan no solo regular los precios de los medicamentos sino realizarlo mediante diferentes metodologías</t>
  </si>
  <si>
    <t>d4 Diseñar herramientas para regular los precios máximos de todo aquello que se financie con recursos del sistema de salud</t>
  </si>
  <si>
    <t>d4 Ajustar la metodología para los mercados competidos y su aplicación a los dispositivos médicos</t>
  </si>
  <si>
    <t>d4 Mejorar el Sistema de Información de Precios de Medicamentos (Sismed) y el acceso a fuentes de información complementarias</t>
  </si>
  <si>
    <t>d4 Implementar Negociaciones centralizadas con la
posibilidad de desarrollar un acuerdo marco de precios en medicamentos estratégicos</t>
  </si>
  <si>
    <t>d4 Adoptar medidas para garantizar que se priorice la prescripción de medicamentos genéricos</t>
  </si>
  <si>
    <t>d4 Adoptar medidas y generar incentivos que eviten la prescripción de medicamentos que no sean costo-efectivos</t>
  </si>
  <si>
    <t>d4 Buscar reducir las asimetrías de información del mercado farmacéutico</t>
  </si>
  <si>
    <t>d4 Diseñar mecanismos que incentiven la transparencia ante la prescripción de tecnologías en salud que no dispongan de evidencia suficiente sobre su costo-efectividad, o sean más costos que los sustitutos</t>
  </si>
  <si>
    <t>d4 Promover la competencia en el mercado farmacéutico</t>
  </si>
  <si>
    <t>d4 Establecer un observatorio de patentes, así como el marco legal y operativo para hacer efectivo el uso de flexibilidades contempladas en el sistema de propiedad intelectual</t>
  </si>
  <si>
    <t>d4 Implementar las acciones necesarias para que el Invima genere información para la prescripción de medicamentos, de manera independiente y con acceso al público</t>
  </si>
  <si>
    <t>d4 Buscar que la agencia sanitaria mejore la calidad y la disponibilidad de los resultados de los ensayos clínicos para el público en general</t>
  </si>
  <si>
    <t>d4 Generar una base de datos con reporte obligatorio por parte de médicos, industria farmacéutica, EPS, IPS y pacientes</t>
  </si>
  <si>
    <t>d4 Generar boletines que reduzcan las asimetrías de información y evidencien las dispersiones de precios entre competidores sustitutos</t>
  </si>
  <si>
    <t>d4 Generar una campaña conjunta Invima e IETS para contrarrestar las percepciones negativas frente a los medicamentos genéricos y generar confianza en relación con su calidad</t>
  </si>
  <si>
    <t>d4 Consolidar al IETS como la entidad oficial del país en materia de evaluación de tecnologías en salud</t>
  </si>
  <si>
    <t>d4 Promover un proceso de evaluación que incluya todas las facetas relevantes de la evaluación de la tecnología en salud</t>
  </si>
  <si>
    <t>d4 Adoptar reglas para registrar usos fuera de etiqueta de medicamentos, que estén contemplados en los países de referencia y cuenten con evidencia</t>
  </si>
  <si>
    <t>d4 Adoptar reglas que enfaticen que la información contenida en los registros sanitarios es pública</t>
  </si>
  <si>
    <t>d4 Incorporar la identificación de las capacidades nacionales para CTI en salud, la promoción y fortalecimiento de redes de investigación en salud, el desarrollo de la capacidad nacional para el abastecimiento de medicamentos, la apropiación e investigación nacional en nuevos campos como terapia celular y medicina personalizada y el desarrollo de bienes públicos para la innovación en salud tales como bancos de datos, bibliotecas de genes, entre otros</t>
  </si>
  <si>
    <t>d5 Reducir el costo del recaudo de las cotizaciones en el sistema</t>
  </si>
  <si>
    <t>d6 Revisar el mecanismo operativo para redistribuir riesgo, de tal forma que se involucren otras patologías, exista mayor control de la información y se reduzcan los costos de administración</t>
  </si>
  <si>
    <t>d7 Mantener restricción de financiar con recursos del SGSSS las prestaciones suntuarias, las exclusivamente cosméticas, las experimentales sin
evidencia científica, las que se ofrezcan por fuera del territorio colombiano, las que no sean propias del ámbito de la salud y los usos no autorizados por la
autoridad competente en el caso de medicamentos y dispositivos</t>
  </si>
  <si>
    <t>d8 Establecer los primeros listados de exclusiones</t>
  </si>
  <si>
    <t>d8 Propiciar la provisión de todo aquello que no esté excluido en los términos de la Sentencia C-313 de 2014</t>
  </si>
  <si>
    <t>d8 Adoptar medidas para la consecución de recursos que permitan financiar las tecnologías excluidas</t>
  </si>
  <si>
    <t>d8 Definir mecanismos que eviten: 1) el aumento de frecuencias de prescripción de medicamentos que no ofrezcan una utilidad terapéutica suficiente; 2)  la transferencia de frecuencias de prescripción de medicamentos cubiertos en el plan de beneficios, a otros medicamentos que ofrezcan perfiles similares pero a un precio mayor; 3) el aumento del riesgo moral en que podrían incurrir pacientes y prescriptores por no tener información suficiente sobre las tecnologías cubiertas; y, 4)  problemas de sostenibilidad financiera del sistema, al no basar la prestación farmacéutica del POS en la eficiencia</t>
  </si>
  <si>
    <t>RESPONSABLES</t>
  </si>
  <si>
    <t>OBJETIVO ESPECÍFICO</t>
  </si>
  <si>
    <t>Tasa de mortalidad prematura por enfermedades no transmisibles (por 100.000 habitantes de 30 a 70 años)</t>
  </si>
  <si>
    <t>Razón de mortalidad materna a 42 días en el área rural dispersa</t>
  </si>
  <si>
    <t>FICHA SINERGIA</t>
  </si>
  <si>
    <t>NOMBRE DEL INDICADOR</t>
  </si>
  <si>
    <t>PERIODO MEDICIÓN</t>
  </si>
  <si>
    <t>LINEA BASE</t>
  </si>
  <si>
    <t>DESCRIPCIÓN DEL INDICADOR</t>
  </si>
  <si>
    <t>Ahorros al sistema de salud por control de precios de tecnologías en salud ($ billones)</t>
  </si>
  <si>
    <t>Avance del Componente Rrom en la Construcción del Capítulo Étnico del Plan Decenal de Salud Pública 2012-2021 (Rrom)</t>
  </si>
  <si>
    <t>Avance en el diseño e implementación de la ruta de atención intersectorial con enfoque diferencial que promueva la inclusión social de las personas con discapacidad pertenecientes al Pueblo Rrom</t>
  </si>
  <si>
    <t>Avance en la Implementación del Modelo de Atención Integral  en Salud para zonas con población dispersa</t>
  </si>
  <si>
    <t>Avance en la incorporación de criterios diferenciales para la gestión territorial de la política pública de discapacidad orientada a población indígena</t>
  </si>
  <si>
    <t>Bancos de leche humana en funcionamiento</t>
  </si>
  <si>
    <t>Biológicos incorporados en el Esquema Nacional de Vacunación</t>
  </si>
  <si>
    <t>Casos reportados de enfermedades trasmitidas por alimentos</t>
  </si>
  <si>
    <t>Catálogos digitales de información en salud interoperables y disponibles para consulta</t>
  </si>
  <si>
    <t>Cobertura de vacunación con tercera dosis de DPT en niños menores de 1 año</t>
  </si>
  <si>
    <t>Cobertura de vacunación con tercera dosis de DPT en niños menores de un año - Llanos</t>
  </si>
  <si>
    <t>Cobertura de vacunación con tercera dosis de DPT en niños menores de un año - Pacífico</t>
  </si>
  <si>
    <t>Departamentos que implementan el nuevo sistema de información nominal  del PAI</t>
  </si>
  <si>
    <t>Departamentos que implementan el Programa de Prevención y Reducción de Anemia en niños entre 6 y 23 meses de edad en el marco de Ruta de Atención Integral a la Primera Infancia</t>
  </si>
  <si>
    <t>Deudas a más de 180 días como porcentaje de facturación anual de los hospitales públicos</t>
  </si>
  <si>
    <t>Días para la asignación de cita en consulta médica general y odontólogo general, respecto a la fecha para la que se solicita</t>
  </si>
  <si>
    <t>Ejecución de la programación de sesiones anuales de la Subcomisión de Salud</t>
  </si>
  <si>
    <t>Entidades territoriales con estrategias del Plan Territorial de Salud diseñadas e implementadas con adecuación técnica y cultural.</t>
  </si>
  <si>
    <t>Gasto por eventos no incluidos en el plan de beneficios ($ billones)</t>
  </si>
  <si>
    <t>Guías de práctica clínica gestionadas con herramientas de implementación elaboradas</t>
  </si>
  <si>
    <t>Hospitales públicos que adoptaron alguna de las medidas expedidas para mejorar su operación</t>
  </si>
  <si>
    <t>Hospitales públicos que implementan el Programa Madre Canguro</t>
  </si>
  <si>
    <t>Implementación del modelo de atención integral en salud para zonas con población dispersa-piloto Guainía- Llanos</t>
  </si>
  <si>
    <t>Instrumentos regulatorios para la prevención del exceso de peso</t>
  </si>
  <si>
    <t>Minutos de espera para la atención en consulta de urgencias para el paciente clasificado como Triage II</t>
  </si>
  <si>
    <t>Municipios con la estrategia de ciudades, ruralidad y entornos para los estilos de vida saludable implementada</t>
  </si>
  <si>
    <t>Municipios con la estrategia de prevención de embarazo en la adolescencia implementada</t>
  </si>
  <si>
    <t>Municipios con Laboratorios de Convivencia Social y Cultura Ciudadana con énfasis en violencia intrafamiliar</t>
  </si>
  <si>
    <t>Municipios integrados al Observatorio Nacional de Convivencia y Protección de la Vida</t>
  </si>
  <si>
    <t>Municipios que implementan acciones para la promoción de la convivencia social en sus Planes Integrales de Seguridad y Convivencia Ciudadana</t>
  </si>
  <si>
    <t xml:space="preserve">Número de variables de la historia clínica disponibles en línea </t>
  </si>
  <si>
    <t>Oportunidad en el inicio del tratamiento de Leucemia en menores de 18 años (días)</t>
  </si>
  <si>
    <t>S101</t>
  </si>
  <si>
    <t>Percepción de acceso a los servicios de salud</t>
  </si>
  <si>
    <t>La medición de la percepción de acceso a los servicios de salud se estima a través del % de la población que considera que acceder a los servicios de salud a través de la EPS fue "fácil" o "muy fácil"</t>
  </si>
  <si>
    <t>Percepción de confianza en las EPS</t>
  </si>
  <si>
    <t>Población Rrom afiliada al Régimen subsidiado</t>
  </si>
  <si>
    <t>Porcentaje de Entidades Territoriales que alcanzan al menos un 80 % de cobertura en 4 o más controles prenatales</t>
  </si>
  <si>
    <t>Porcentaje de entidades territoriales que implementan el "modelo con enfoque diferencial de etnia e intercultural para las intervenciones en salud mental con énfasis en conducta suicida para grupos y pueblos étnicos indígenas"</t>
  </si>
  <si>
    <t>Porcentaje de EPS que cumplen las nuevas condiciones de habilitación financiera durante el periodo de transición</t>
  </si>
  <si>
    <t>Porcentaje de ESE sin riesgo financiero o riesgo bajo</t>
  </si>
  <si>
    <t>Porcentaje de la población que asiste al menos una vez al año a consulta médica u odontológica por prevención</t>
  </si>
  <si>
    <t>Porcentaje de mujeres gestantes inscritas en las modalidades de educación inicial en el marco de la atención integral con afiliación vigente al Sistema General de Seguridad Social en Salud</t>
  </si>
  <si>
    <t>Porcentaje de mujeres gestantes inscritas en las modalidades de educación inicial en el marco de la atención integral que reciben atención del parto institucional o cesárea.</t>
  </si>
  <si>
    <t>Porcentaje de mujeres gestantes inscritas en las modalidades de educación inicial en el marco de la atención integral que reciben las consultas para la detección temprana de las alteraciones del embarazo</t>
  </si>
  <si>
    <t>Porcentaje de nacidos vivos a término con bajo peso al nacer</t>
  </si>
  <si>
    <t>Porcentaje de nacidos vivos con 4 o más controles prenatales – Nacional</t>
  </si>
  <si>
    <t>Porcentaje de nacidos vivos con cuatro o más controles prenatales - Área rural dispersa</t>
  </si>
  <si>
    <t>Porcentaje de niños y niñas en primera infancia atendidos en educación inicial en el marco de la atención integral con afiliación vigente al Sistema General de Seguridad Social en Salud</t>
  </si>
  <si>
    <t>Porcentaje de niños y niñas en primera infancia atendidos en educación inicial en el marco de la atención integral con esquema de vacunación completo para la edad</t>
  </si>
  <si>
    <t>Porcentaje de niños y niñas en primera infancia atendidos en educación inicial en el marco de la atención integral que reciben la consulta para la detección temprana de alteraciones en el crecimiento y desarrollo.</t>
  </si>
  <si>
    <t>Porcentaje de nuevos casos de cáncer de mama en estadios tempranos (I-IIA)</t>
  </si>
  <si>
    <t>S103</t>
  </si>
  <si>
    <t>Porcentaje de personas entre 18 a 25 años afiliadas al sistema de salud</t>
  </si>
  <si>
    <t>El indicador estima la proporción de habitantes de Colombia entre 18 y 25 años que se encuentran asegurados en salud. Mide la protección del riesgo en salud para la población que está en la edad de acumulación de capital humano y que por las reglas del sistema puede quedar desprotegida.</t>
  </si>
  <si>
    <t>Porcentaje de personas que consideran que la calidad de la prestación del servicio de salud (medicina general, medicina especializada, odontología, etc.) fue “buena” o “muy buena”</t>
  </si>
  <si>
    <t>Porcentaje de peticiones y reclamos remitidas a las Entidades Administradoras de Planes de Beneficios resueltas</t>
  </si>
  <si>
    <t>S102</t>
  </si>
  <si>
    <t>Porcentaje de puntos de atención en IPS públicas con servicios de telemedicina en zonas apartadas o con problemas de oferta</t>
  </si>
  <si>
    <t>Portales web de consulta en salud y protección social operando</t>
  </si>
  <si>
    <t>Promedio de avance en el proceso de construcción de las Formas del cuidado de salud propias e interculturales para los pueblos indígenas</t>
  </si>
  <si>
    <t>Proyectos de infraestructura física o de dotación de las Empresas Sociales del Estado cofinanciados</t>
  </si>
  <si>
    <t>Razón de mortalidad materna (TMM)</t>
  </si>
  <si>
    <t>Salas de Lectura o Círculos de Palabra que fortalecen la oferta de Atención Integral (MinSalud)</t>
  </si>
  <si>
    <t>Sistema de gestión integral del riesgo en salud operando</t>
  </si>
  <si>
    <t>Tasa de mortalidad infantil por 1.000 nacidos vivos (ajustada)</t>
  </si>
  <si>
    <t>Tasa de mortalidad infantil por 1.000 nacidos vivos (ajustada) - Caribe</t>
  </si>
  <si>
    <t>Tasa de mortalidad infantil por 1.000 nacidos vivos (ajustada) - Pacífico</t>
  </si>
  <si>
    <t>Tasa de mortalidad infantil por 1.000 nacidos vivos (ajustada) -CSA</t>
  </si>
  <si>
    <t>S104</t>
  </si>
  <si>
    <t>Tasa de mortalidad por desnutrición en menores de 5 años (por cada 100.000)</t>
  </si>
  <si>
    <t>El indicador se define como el número de muertes asociadas a desnutrición, por cada 100.000 niños y niñas menores de cinco años.</t>
  </si>
  <si>
    <t>Tasa de mortalidad por EDA en niños y niñas menores de 5 años</t>
  </si>
  <si>
    <t>Tasa de mortalidad por IRA en niños y niñas menores de 5 años</t>
  </si>
  <si>
    <t>Víctimas con atención psicosocial en modalidad individual, familiar, comunitaria y/o grupal</t>
  </si>
  <si>
    <t>S105</t>
  </si>
  <si>
    <t>S106</t>
  </si>
  <si>
    <t>El indicador relaciona el número de departamentos que tienen implementado el Programa Prevención y Reducción de Anemia en niños entre 6 y 23 meses de edad en el marco de Ruta de Atención Integral a la Primera Infancia</t>
  </si>
  <si>
    <t>El indicador hace referencia al número de departamentos con información anual del estado nutricional en menores de 18 años y gestantes.</t>
  </si>
  <si>
    <t>S107</t>
  </si>
  <si>
    <t>El indicador cuantifica el número de municipios que implementan la estrategia "Ciudad, Entorno o Ruralidad Saludable". Su tendencia debe ser al aumento.</t>
  </si>
  <si>
    <t>S108</t>
  </si>
  <si>
    <t>S109</t>
  </si>
  <si>
    <t>Expresa el porcentaje de nacidos vivos cuyo número de consultas prenatales que tuvo la madre fue mayor o igual a 4</t>
  </si>
  <si>
    <t>Expresa el porcentaje de nacidos vivos en áreas rurales dispersas cuya madre tuvo al menos 4 consultas prenatales</t>
  </si>
  <si>
    <t>S110</t>
  </si>
  <si>
    <t>S201</t>
  </si>
  <si>
    <t>S202</t>
  </si>
  <si>
    <t>Expresa el tiempo de espera en días que transcurren entre la fecha de solicitud de la cita para consulta por Medicina General y Odontología General y el momento de la consulta con el médico general u odontólogo.</t>
  </si>
  <si>
    <t>S203</t>
  </si>
  <si>
    <t>S204</t>
  </si>
  <si>
    <t>Porcentaje de avance en la implementación del piloto, en el departamento de Guainía, del modelo de  atención integral en salud para zonas con población dispersa.</t>
  </si>
  <si>
    <t>S205</t>
  </si>
  <si>
    <t>El indicador expresa el avance en la adopción de alguna de las medidas alternativas y mecanismos para su implementación que posibiliten la mejor gestión y operación de hospitales públicos, sujetao a que las mismas puedan tener un adecuado desarrollo regulatorio previo, necesario para que puedan gozar de legalidad, ser vigentes, y por tanto, aplicables.</t>
  </si>
  <si>
    <t>S206</t>
  </si>
  <si>
    <t xml:space="preserve">Mide el acceso a los servicios preventivos a los que tienen derecho todas las personas, por ser la puerta de entrada en los niveles básicos de atención.
</t>
  </si>
  <si>
    <t>S207</t>
  </si>
  <si>
    <t>S208</t>
  </si>
  <si>
    <t>Hace referencia a la proporción de usuarias con diagnósticos de cáncer de cuello uterino identificados en estadios tempranos de esta patología, es decir aquellas con NIC I, NIC II y NIC III o insitu respecto al total de mujeres con diagnóstico de cáncer de cuello uterino. Este indicador refleja la efectividad de las actividades de tamización para este cáncer, y monitoriza en toda la cadena de valor de la atención estándares de cobertura de tamización con las tecnologías disponibles, entrenamiento de los profesionales de la salud, organización de los servicios de tamización y la oportunidad en el acceso al diagnóstico confirmado, que en conjunto contribuyen a la reducción de la mortalidad evitable y la optimización en el uso de los recursos de los servicios de salud.</t>
  </si>
  <si>
    <t>S209</t>
  </si>
  <si>
    <t>Se define como el número de mujeres que mueren durante el embarazo o en los 42 días siguientes a su terminación, independiente de la duración del embarazo y del sitio del parto y debida a cualquier causa relacionada con o agravada por el embarazo mismo o su atención, pero no por causas accidentales o incidentales. residentes en el área rural dispersa</t>
  </si>
  <si>
    <t>S210</t>
  </si>
  <si>
    <t>La medición de la percepción de confianza en la EPS se estima a través del % de la población que considera que de estar gravemente enfermo "probablemente si" o "definitivamente si" va a poder acceder de forma oportuna a los servicios de salud necesarios a través de su EPS</t>
  </si>
  <si>
    <t>S211</t>
  </si>
  <si>
    <t>S212</t>
  </si>
  <si>
    <t>Mide el número de listados estandarizados de codificaciones con su correspondiente administración, que permiten intercambiar datos entre los diferentes sistemas de información para su disposición. Los catalógos son un elemento para la operación de las centrales de servicios del SISPRO y hacen parte del conjunto de datos mínimos para la atención de salud.</t>
  </si>
  <si>
    <t>S213</t>
  </si>
  <si>
    <t>Centrales de servicios que permiten al ciudadano realizar trámites y obtener información para los distintos componentes de Salud y Protección Social, a través de sitios web.</t>
  </si>
  <si>
    <t>S214</t>
  </si>
  <si>
    <t>S215</t>
  </si>
  <si>
    <t>El indicador permite la monitorización de la gestión adelantada por el Ministerio de Salud y Protección Social en la elaboración de herramientas de implementación de Guías de Práctica Clínica, que facilite a los profesionales de la salud la adherencia a las recomendaciones dispuestas en las guías.</t>
  </si>
  <si>
    <t>S216</t>
  </si>
  <si>
    <t>S217</t>
  </si>
  <si>
    <t>Establecer el número de salas de lectura o círculos de palabra que fortalecen la oferta de atención integral a la primera infancia. Las salas de lectura y los circulos de palabra son una estrategia pedagógica transversal orientada a favorecer el desarrollo integral de los niños y niñas. La implementación de las salas de lectura se realizará a través de 3 componentes: Dotación de bibliotecas infantiles, formación de agentes educativos y seguimiento y acompañamiento al proceso.</t>
  </si>
  <si>
    <t>S301</t>
  </si>
  <si>
    <t>Corresponde a los valores aprobados a las Empresas Promotoras de Salud (EPS) Empresas Obligadas a Compensar (EOC), de las solicitudes de recobro radicadas ante el FOSYGA por la prestación de los servicios de salud no incluidos en el plan de beneficios realizados durante la vigencia fiscal.</t>
  </si>
  <si>
    <t>S401</t>
  </si>
  <si>
    <t>El indicador mide porcentaje de Empresas Sociales del Estado sin riesgo y riego bajo financiero respecto al total de las ESE del país. Lo anterior, con el propósito de medir el impacto de las diversas
políticas que esta implementando el Gobierno Nacional de Saneamiento Fiscal y Financiero de las Empresas Sociales del Estado.</t>
  </si>
  <si>
    <t>S402</t>
  </si>
  <si>
    <t>Garantizar la solvencia y aumento del flujo de recursos de los Hospitales Públicos mediante el fortalecimiento y seguimiento de las medidas de saneamiento financiero y contable en aras de mejorar
las condiciones y goce efectivo del derecho a la salud.</t>
  </si>
  <si>
    <t>S403</t>
  </si>
  <si>
    <t>Permitirá verificar el número de las EPS de los régimenes contributivo y subsidiado se encuentren en funcionamiento y cumplan con los requisitos financieros de capital mínimo, patrimonio adecuado, e
inversión de las reservas técnicas, que deben cumplir progresivamente dentro de los 7 años, así: , al final del primer año la EPS debe haber cubierto el 10% del defecto, al segundo año el 20%, al tercer
año el 30%, al cuarto año el 50%, al quinto año 70%, al sexto año 90% y al final del séptimo año el 100%.Este Indicador se mide como el porcentaje de EPS que cumplen los nuevos requisitos
financieros respecto del margen de Solvencia, Capital Mínimo y Inversión de Reservas, en el periodo de Transición.</t>
  </si>
  <si>
    <t>S404</t>
  </si>
  <si>
    <t>Indica el monto estimado en Pesos Colombianos en el que se reduce el gasto en tecnologías en salud por concepto de nuevos instrumentos de regulación de precios (negociación y definición de precios a la entrada).</t>
  </si>
  <si>
    <t>S405</t>
  </si>
  <si>
    <t>S406</t>
  </si>
  <si>
    <t>S501</t>
  </si>
  <si>
    <t>S502</t>
  </si>
  <si>
    <t>S503</t>
  </si>
  <si>
    <t>Número de biológicos incorporados al esquema nacional de vacunación. En el cuatrenio se espera incorporar los siguientes biológios: Dengue, Meningococo, Varicela, Polio inactivada( tres dosis) y Polio oral bivalente</t>
  </si>
  <si>
    <t>S504</t>
  </si>
  <si>
    <t>S505</t>
  </si>
  <si>
    <t>Evalúa el cumplimiento de coberturas de vacunación con Triple viral en la población de 1 año de edad, protegidos contra el sarampión, la rubéola y la parotiditis (paperas). La vacunación es la actividad más costo efectiva y esencial en la prevención, control, eliminación y erradicación de las enfermedades inmunoprevenibles.</t>
  </si>
  <si>
    <t>S506</t>
  </si>
  <si>
    <t>Se define como el número de muertes de niños menores de 5 años cuya causa básica fue una Infección Respiratoria Aguda. La tasa se mide por cada 100.000 niños menores de 5 años.</t>
  </si>
  <si>
    <t>S507</t>
  </si>
  <si>
    <t>S508</t>
  </si>
  <si>
    <t>S509</t>
  </si>
  <si>
    <t>S510</t>
  </si>
  <si>
    <t>S511</t>
  </si>
  <si>
    <t>El indicador presenta el número de municipios en los cuales se implementan acciones para la promoción de la convivencia social en sus Planes Integrales de Seguridad y Convivencia Ciudadana.</t>
  </si>
  <si>
    <t>S512</t>
  </si>
  <si>
    <t>El indicador busca medir el número de personas únicas víctimas que reciben atención psicosocial a nivel individual, familiar, comunitario y/o grupal como medida de rehabilitación en el marco de la reparación integral definido en la Ley 1448 de 2011, Decreto 4800 de 2011 y el Conpes 3726 de 2011.</t>
  </si>
  <si>
    <t>S513</t>
  </si>
  <si>
    <t>El indicador se define como el número de brotes de enfermedades trasmitidas por alimentos notificados en colectivo</t>
  </si>
  <si>
    <t>S514</t>
  </si>
  <si>
    <t>S515</t>
  </si>
  <si>
    <t>S516</t>
  </si>
  <si>
    <t>Mide el porcentaje de niños y niñas que reciben mínimo dos consultas para la detección temprana de alteraciones en el crecimiento y desarrollo en el último año calendario. La Resolución 412 de 2000 del Ministerio de Salud reglamenta las consultas para la detección temprana de las alteraciones del crecimiento y desarrollo de los niños y las niñas menores de diez años, entendidas como el conjunto de actividades, procedimientos e intervenciones mediante las cuales se garantiza su atención periódica y sistemática, con el propósito de detectar oportunamente la enfermedad, facilitar su diagnóstico y tratamiento, reducir la duración de la enfermedad, evitar secuelas, disminuir la incapacidad y prevenir la muerte.</t>
  </si>
  <si>
    <t>S517</t>
  </si>
  <si>
    <t>Mide el porcentaje de niños y niñas menores de seis años, que cuentan con todas las vacunas contempladas en el esquema nacional de vacunación de acuerdo a su edad.</t>
  </si>
  <si>
    <t>S518</t>
  </si>
  <si>
    <t>Porcentaje de mujeres gestantes inscritas en las modalidades de educación inicial en el marco de la atención integral que reciben las consultas para la detección temprana de las alteraciones del
embarazo</t>
  </si>
  <si>
    <t>S519</t>
  </si>
  <si>
    <t>Mide el porcentaje de mujeres gestantes que han recibido atención del parto institucional o cesárea. La atención institucional del parto es una medida de primer orden para disminuir de manera significativa la morbimortalidad materna y perinatal. En este sentido, se hace necesario garantizar el conjunto de actividades, procedimientos e intervenciones, para la asistencia de las mujeres gestantes en los procesos fisiológicos y dinámicos del trabajo de parto, expulsión del feto vivo o muerto, con 20 o más semanas de gestación, alumbramiento y puerperio inmediato.</t>
  </si>
  <si>
    <t>S520</t>
  </si>
  <si>
    <t>S521</t>
  </si>
  <si>
    <t>Mide la afiliación de las mujeres gestantes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t>
  </si>
  <si>
    <t>S522</t>
  </si>
  <si>
    <t>Expresa el porcentaje de mujeres que teniendo reporte anormal de la citología cervico uterina, se toman la colposcopia dentro de los siguientes 30 días posteriores a la toma de la misma</t>
  </si>
  <si>
    <t>S523</t>
  </si>
  <si>
    <t>S524</t>
  </si>
  <si>
    <t>Porcentaje de población con valoración e intervención del riesgo</t>
  </si>
  <si>
    <t>Expresa el porcentaje de población que se reporta con el riesgo identificado y la intervención realizada del total de la población reportada.</t>
  </si>
  <si>
    <t>Número de personas nuevas afiliadas al SGSSS con capacidad de pago que, en consecuencia, deben realizar aportes al Sistema. Son aquellas personas vinculadas a través de contratos de trabajo, los Pensionados, los servidores públicos, los asociados a Cooperativas de Trabajo Asociado, y los trabajadores independientes.</t>
  </si>
  <si>
    <t>S525</t>
  </si>
  <si>
    <t>Nuevos cotizantes afiliados al Régimen Contributivo</t>
  </si>
  <si>
    <t>Este indicador permite medir el numero de Bancos de Leche Humana nuevos que han sido puestos en funcionamiento en la Región Caribe, necesarios para mejorar la lactancia materna exclusiva mediante la oferta de leche humana pasteurizada a los neonatos hospitalizados.</t>
  </si>
  <si>
    <t>S601</t>
  </si>
  <si>
    <t>El indicador relaciona el número de instituciones de salud públicas que tienen implementado el Programa Madre Canguro, en el marco del Plan de Acción de los mil pimeros días.</t>
  </si>
  <si>
    <t>S602</t>
  </si>
  <si>
    <t>S603</t>
  </si>
  <si>
    <t>S701</t>
  </si>
  <si>
    <t>Evalúa el cumplimiento de vacunación con DPT en la población objeto. DPT: Vacuna contra la Difteria, Bordetella pertussis (la tos ferina) y el tétanos.</t>
  </si>
  <si>
    <t>S702</t>
  </si>
  <si>
    <t>Presenta el número de departamentos de la región pacífico en los cuales ha sido implementado el nuevo sistema de información nominal del Programa Ampliado de Inmunizaciones - PAI</t>
  </si>
  <si>
    <t>S703</t>
  </si>
  <si>
    <t>Porcentaje de avance en la implementación del piloto, en el departamento de Guainía, del modelo de atención integral en salud para zonas con población dispersa.</t>
  </si>
  <si>
    <t>S801</t>
  </si>
  <si>
    <t>Evalúa el cumplimiento de vacunación con DPT3 en la población objeto. DPT: Vacuna contra la Difteria, Bordetella pertussis (la tos ferina) y el tétanos, en la región Centro Sur Amazonía</t>
  </si>
  <si>
    <t>S802</t>
  </si>
  <si>
    <t>Expresa la relación de mujeres que fallecen por causas asociadas a la maternidad por cada 100.000 nacidos vivos, en los departamentos de la Región Llanos. Muerte materna se define como la defunción de una mujer mientras está embarazada o en el lapso de 42 días de la terminación de su embarazo, independientemente de la duración y sitio del embarazo debida a cualquier causa relacionada con o agravada por el embarazo mismo o su atención (principalmente códigos O00-O99, A34 de la CIE-10, lista 667 código 614 (en conjunto con las variable emb-fal, emb_sem, 1 de la base de datos de defunciones), pero no por causas accidentales o incidentales para un determinado territorio, prestador o entidad (causas lista 667 501 a 514). Se realiza notificación obligatoria en el sistema de vigilancia de la salud publica SIVIGILA.</t>
  </si>
  <si>
    <t>S803</t>
  </si>
  <si>
    <t>S901</t>
  </si>
  <si>
    <t>S902</t>
  </si>
  <si>
    <t>Se medira el numero de Entidades Territoriales con Planes Territoriales de Salud con estrategias concertadas e implementadas con adecuación tecnica y cultural.</t>
  </si>
  <si>
    <t>S1001</t>
  </si>
  <si>
    <t>Medir el porcentaje de avance en la construcción del componente Rrom del Plan Decenal de Salud Pública 2012-2021</t>
  </si>
  <si>
    <t>S1002</t>
  </si>
  <si>
    <t>Mide el avance en el diseño e implementación de la ruta de atención intersectorial con enfoque diferencial que promueva la inclusión social de las personas con discapacidad pertenecientes al Pueblo Rrom, la cual se construirá empleando la estrategia de Rehabilitación Basada en Comunidad</t>
  </si>
  <si>
    <t>S1003</t>
  </si>
  <si>
    <t>Registra el número de personas pertenecientes a la población Rrom o Gitano afiliadas al régimen subsidiado en Salud.</t>
  </si>
  <si>
    <t>S1004</t>
  </si>
  <si>
    <t>El indicador mide el cumplimiento de la programación de las seis sesiones de la Subcomisión de Salud de la mesa permanente de concertación con pueblos y organizaciones indígenas conforme a lo dispuesto en el Decreto 1973 de 2014 y según el plan de acción elaborado para cada año por la Subcomisión.</t>
  </si>
  <si>
    <t>S1005</t>
  </si>
  <si>
    <t>Medir el porcentaje de avance en la construcción del componente Indígena del Plan Decenal de Salud Pública 2012-2021</t>
  </si>
  <si>
    <t>S1006</t>
  </si>
  <si>
    <t>Mide el porcentaje de respuesta de las Entidades Administradoras de Planes de Benedicios (EAPB) a las peticiones, quejas y reclamos que son radicadas ante la SUPERSALUD y trasladas por ésta a dichas entidades. (EAPB: entiendase como EPS contributivo y subsidiado, entidades adaptadas al sistema, entidades de régimen especiales y de régimen de excepción, empresas de medicina prepagada y servicios prepagadados de ambulancia).</t>
  </si>
  <si>
    <t>SIN</t>
  </si>
  <si>
    <t>Implementar el Sistema Indígena de Salud Propia e Intercultural (SISPI)</t>
  </si>
  <si>
    <t>Implementar la Política Nacional de Sangre</t>
  </si>
  <si>
    <t>Implementar territorialmente el Plan Decenal de Salud Pública (PDSP) 2012-2021</t>
  </si>
  <si>
    <t>Incentivar la inversión pública hospitalaria en condiciones de eficiencia</t>
  </si>
  <si>
    <t>Mejorar la capacidad de diagnóstico de los laboratorios de salud pública a nivel nacional y territorial</t>
  </si>
  <si>
    <t xml:space="preserve">Porcentaje de avance en la implementación del modelo de atención integral en salud para zonas con población dispersa </t>
  </si>
  <si>
    <t>Avance del Componente Indígena en la Construcción del Capítulo Étnico del Plan Decenal de Salud Pública 2012-2021</t>
  </si>
  <si>
    <t>German  Escobar</t>
  </si>
  <si>
    <t>José Luis Ortiz Hoyos</t>
  </si>
  <si>
    <t>Elkin de Jesus Osorio Saldarriaga</t>
  </si>
  <si>
    <t>Lía Marcela Güiza Castillo</t>
  </si>
  <si>
    <t>Fernando  Ramírez Campos</t>
  </si>
  <si>
    <t>Ana María  Peñuela Poveda</t>
  </si>
  <si>
    <t>Martha Imelda  Linero Deluque</t>
  </si>
  <si>
    <t>Diego Alejandro  García Londoño</t>
  </si>
  <si>
    <t>Ricardo Luque</t>
  </si>
  <si>
    <t>Jose Fernando  Valderrama Vergara</t>
  </si>
  <si>
    <t>Juan Pablo Corredor Pongutá</t>
  </si>
  <si>
    <t>Mario Fernando Cruz Vargas</t>
  </si>
  <si>
    <t>Álvaro Rojas Fuentes</t>
  </si>
  <si>
    <t>Omar Guaje Miranda</t>
  </si>
  <si>
    <t>Javier  Guzmán</t>
  </si>
  <si>
    <t>Dolly  Ovalle</t>
  </si>
  <si>
    <t>Claudia Milena Cuellar Segura</t>
  </si>
  <si>
    <t>Martha Lucía Ospina Martinez</t>
  </si>
  <si>
    <t>Gilberto Torres Torres</t>
  </si>
  <si>
    <t>Nubia Bautista Bautista</t>
  </si>
  <si>
    <t>José Fernando Arias Duarte</t>
  </si>
  <si>
    <t>Luis Carlos  Olarte</t>
  </si>
  <si>
    <t>SNS</t>
  </si>
  <si>
    <t>Catalina Góngora Torres</t>
  </si>
  <si>
    <t>Número de departamentos</t>
  </si>
  <si>
    <t>DEPENDENCIA</t>
  </si>
  <si>
    <t>FÓRMULA DE CÁLCULO</t>
  </si>
  <si>
    <t>FUENTES DE INFORMACIÓN</t>
  </si>
  <si>
    <t>Encuesta de evaluación de los servicios de las EPS - Oficina de Calidad - MSPS</t>
  </si>
  <si>
    <t>Porcentaje de mujeres con citología cervicouterina anormal que cumplen el estándar de 30 días para la toma de colposcopia</t>
  </si>
  <si>
    <t>BDUA, BDEX, Proyecciones de población DANE.</t>
  </si>
  <si>
    <t>La información proviene de la Base de Datos Única de Afiliados (BDUA) y de la Base de Datos de Regímenes Especiales y de Excepción (BDEX). Hasta tanto la base de datos BDEX esté completa, el numerador corresponde al número de afiliados activos y suspendidos en el régimen contributivo, al número de afiliados activos en el régimen subsidiado y a la estimación de los afiliados a los regímenes especiales y de excepción que realiza el MSPS. Una vez completa la base de datos BDEX, la
información de los afiliados a los regímenes especiales y de excepción corresponderá al número de afilidos activos reportados en dicha se. El denominador corresponde a la población estimada por el DANE.</t>
  </si>
  <si>
    <t>(Número de usuarios que consideran que fue "fácil" o "muy fácil" acceder a servicios de salud a través de su EPS / Número total de usuarios encuestadas)*100</t>
  </si>
  <si>
    <t>(Población afiliada al sistema de salud / Población DANE))*100</t>
  </si>
  <si>
    <t>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t>
  </si>
  <si>
    <t>(Población afiliada al sistema de salud de 18 a 25 años / Población de 18 a 25 años estimada por el DANE)*100</t>
  </si>
  <si>
    <t>La información proviene de la Base única de Afiliados (BDUA) y de un estimativo de la población cubierta en estas edades por los Regímenes Especiales y de Excepción (BDEX). Hasta tanto la base de datos BDEX esté completa, el numerador corresponde a la sumatoria de los afiliados activos y suspendidos en el régimen contributivo, los afiliados activos en el régimen subsidiado y un porcentaje estimado de los regímenes especiales y de excepción de 18 a 25 años. Una vez la base de datos BDEX esté completa, la información de los afiliados a los regímenes especiales y de excepción corresponderá al número de afiliados de 18 a 25 años activos reportados en dicha base. El denominador corresponde a la población de 18 a 25 años estimada por el DANE</t>
  </si>
  <si>
    <t>El dato proviene de las Estadísticas Vitales del DANE, tomando como referencia la clasificación internacional de enfermedades (CIE 10) y las enfermedades asociadas a desnutrición. Se utilizará para definición de caso de muerte por o asociada a la desnutrición las deficiencias nutricionales (E40 - E46, E63 - E64) y anemias nutricionales (D50 - D53)</t>
  </si>
  <si>
    <t>(Número de niños y niñas menores de 5 años cuya causa básica de muerte fue o está asociada a la desnutrición en un determinado año/ Total de niños y niñas menores de 5 años a mitad de año) x 100.000</t>
  </si>
  <si>
    <t>Sistema Integral de Información de la Protección Social-SISPRO-MSPS</t>
  </si>
  <si>
    <t>OBSERVACIONES</t>
  </si>
  <si>
    <t>La definición de la meta para este indicador, considera la reducción de la mortalidad por desnutrición planteada en Plan Decenal de Salud Pública 2012-2021. Los determinantes que influyen en el logro de las metas de este indicador son múltiples -y no solo de salud-, por lo se hace necesaria la actuación conjunta de otros sectores e instituciones (e.g. Ministerio de Agricultura, ICBF, Ministerio de Vivienda, etc.).</t>
  </si>
  <si>
    <t>El Departamento Administrativo Nacional de Estadística (DANE), realiza la entrega de la información de las Estadísticas Vitales Nacimientos y Defunciones, con 18 meses (540 días) de rezago, para ser integrada a la bodega de datos del Sistema integral de la información de la protección social (SISPRO).</t>
  </si>
  <si>
    <t>Cociente entre el número de nacidos vivos a termino con peso menor a 2500 gramos y el número de nacidos vivos a termino. Multiplicado por 100</t>
  </si>
  <si>
    <t>Estadísticas Vitales (EEVV), Departamento Administrativo Nacional de Estadística (DANE), Calculo Ministerio de Salud y Protección Social</t>
  </si>
  <si>
    <t>No se cuenta con dato para los años 2008 y 2009 por que en ese momento la fuente reportaba la edad gestacional en intervalos y no en semanas simples.</t>
  </si>
  <si>
    <t>El indicador proviene del consolidado de departamentos que implementaron el Programa Prevención y Reducción de Anemia en niños entre 6 y 23 meses de edad en el marco de Ruta de Atención Integral a la Primera Infancia</t>
  </si>
  <si>
    <t>Sumatoria de departamentos con implementación del Programa Prevención y Reducción de Anemia en niños entre 6 y 23 meses de edad en el marco de Ruta de Atención Integral a la Primera Infancia</t>
  </si>
  <si>
    <t>Ministerio de Salud y Protección Social - MSPS</t>
  </si>
  <si>
    <t>El programa prevee que los departamento en donde se implemente el programa durante el cuatrenio sean (primera fase): Bolívar, Sucre, Cesar, Atlántico, Córdoba, Magdalena, La Guajira, San Andrés, Nariño, Amazonas, Meta, Chocó y Cundinamarca.</t>
  </si>
  <si>
    <t>A partir de octubre del año 2015 la información de regímenes especiales y de excepción corresponderá a los afiliados activo reportados en BDEX. Meta PDSP 100%</t>
  </si>
  <si>
    <t>A partir de octubre del año 2015 la información de regímenes especiales y de excepción corresponderá a los afiliados activo reportados en BDEX.</t>
  </si>
  <si>
    <t>El dato proviene del reporte relacionado con el registro de las actividades de Protección Específica, Detección Temprana y la aplicación de las Guías de Atención Integral para las enfermedades de interés en salud pública de obligatorio cumplimiento de- Resolución 4505 , por lo cual reporta el Ministerio de Salud y Protección Social con base en información obtenida por SISPRO.</t>
  </si>
  <si>
    <t>Número de departamentos con información anual del estado nutricional en menores de 18 años y gestantes</t>
  </si>
  <si>
    <t>La resolución 0004505 DE 2012 tiene por objeto establecer el reporte relacionado con el registro de las actividades de Protección Específica, Detección Temprana y la aplicación de las Guías de Atención Integral para las enfermedades de interés en salud pública realizadas en los servicios de salud y es de aplicación y obligatorio cumplimiento por parte de las Instituciones Prestadoras de Servicios de Salud (IPS), las Empresas Administradoras de Planes de Beneficios (EAPB) incluidas las de régimen de excepción de salud y las Direcciones Departamentales, Distritales y Municipales de Salud. Este indicador le apunta a obtener información anual del estado nutricional de la población menor de 18 años y gestantes a través de la información reportada de peso, talla, fecha de nacimiento y fecha de atención para menores de 18 años, y de edad gestacional, peso, talla y fecha de la atención para la población gestante.</t>
  </si>
  <si>
    <t>Número de municipios reportados por los entes territoriales que cumple al menos tres de los siguientes criterios: 1) puesta en marcha de la estrategia (plan de acción); 2) comité responsable del proyecto; 3) transversalidad de la salud en las políticas públicas y privadas; 4) políticas de estilos de vida saludable a partir de la reducción de la inactividad física, dietas malsanas, consumo de tabaco, uso nocivo de alcohol; 5) promoción y prevención de la salud en asocio la atención primaria en salud; 6) salud ambiental a partir del control de vectores y reducción de riesgos ambientales; 7) participación ciudadana; 8) seguridad alimentaria; 9) acciones tendientes a la reducción de inequidades (vivienda, ambiente, lesiones, edad, entorno); 10) acuerdo político en las administraciones territoriales; 11) búsqueda de financiamiento adecuado y necesario para implementar la estrategia. Reporte realizado a través del instrumento de seguimiento al indicador, el cual registra procesos e instrumentos de política de ciudades y ruralidades saludables, y lineamientos técnicos para la promoción de modos, condiciones y estilos de vida saludable por entornos, en cualquiera de los instrumentos de planeación siguientes: Plan de Ordenamiento Territorial, Plan de Desarrollo Territorial o Plan Territorial de Salud.</t>
  </si>
  <si>
    <t>Sumatoria de municipios en los cuales se aplique la estrategia de Ciudad, Entorno o Ruralidad saludable, de acuerdo con los criterios definidos en la Metodología de Medición a través del instrumento de seguimiento al indicador.</t>
  </si>
  <si>
    <t>De acuerdo con la OPS se define un municipio saludable como: "aquel que habiendo logrado un pacto social entre las organizaciones representativas de la social civil, las instituciones de varios sectores y las autoridades políticas locales, se compromete y ejecuta acciones de la salud con miras a mejorar la calidad de vida de la población." La línea de base (correspondiente a Medellín declarada como Ciudad Saludable) y la meta de 55 territorios provienen del estudio "ciudad saludable como estrategia para la promoción de la salud y la prevención de enfermedades no transmisibles en Colombia􀂴􀀑􀀃Carta de Acuerdo No CO/LOA/1400001.001. La muestra de 55 municipios fue escogidas teniendo en cuenta conglomerados según categoría de municipios, ciudades grandes, medianas y pequeñas que aglutinan gran parte de la población del país y su capacidad institucional. Municipios y ciudades saludables es una estrategia liderada por MinSalud, pero de carácter intersectorial, que involucra al DNP, Minvivienda y MinAmbiente, y alinea los componentes y metas del PND-PDT, POT y PDSP- PTS en busca de reducir las brechas en resultados en salud, en función de las acciones intersectoriales sobre regiones, territorios, para la adecuada planificación urbana que define modos condiciones y estilos de vida saludable en la estrategia 4x4 ampliada. Se busca que los municipios de la estrategia sirvan de guía y referencia para replicar el modelo, en una etapa posterior, en todo el país, a partir de contar con áreas demostrativas y proyectos prioritarios en las 6 regiones del PND.</t>
  </si>
  <si>
    <t>Cociente entre el número de nacidos vivos cuyo número de consultas prenatales que tuvo la madre fue mayor o igual a 4 y el número de nacidos vivos. Multiplicado por 100</t>
  </si>
  <si>
    <t>(Nacidos vivos cuyo número de consultas prenatales que tuvo la madre fue mayor o igual a 4 / Número de nacidos vivos) * 100</t>
  </si>
  <si>
    <t>DANE - Estadísticas Vitales</t>
  </si>
  <si>
    <t>(Nacidos vivos en áreas rurales dispersas cuya madre tuvo al menos 4 consultas prenatales / Número de nacidos vivos en áreas rurales dispersas) * 100</t>
  </si>
  <si>
    <t>La información proviene del Registro Especial de Prestadores de Servicios de Salud (2014- 2018). De este registro se toma el número de sedes de IPS, que ofrecen servicios bajo la modalidad de telemedicina en las zonas priorizadas y se divide frente al número total de sedes de IPS en las zonas priorizadas.</t>
  </si>
  <si>
    <t>METODOLOGÍA DE MEDICIÓN</t>
  </si>
  <si>
    <t>(Número de sedes de prestadores públicos inscritos con la modalidad de telemedicina registrados en el REPS en zonas apartadas o con problemas de oferta / Número de sedes de IPS públicas priorizadas para soportar servicios en la modalidad de telemedicina 2014 2018 (580))*100.</t>
  </si>
  <si>
    <t>REPS - Registro Especial de Prestadores de Servicios de Salud / Ministerio de Salud y Protección Social</t>
  </si>
  <si>
    <t>El incremento en el indicador de 34,5% a 43,1% en el cuatrienio equivale a 50 nuevas sedes de IPS públicas con modalidad de prestación de servicios de telemedicina.</t>
  </si>
  <si>
    <t>Cociente entre la sumatoria del número de minutos transcurridos a partir de que el paciente es clasificado como Triage II en el servicio de Urgencias hasta el momento en el cual es atendido en consulta de Urgencias por el médico y el número total de pacientes clasificados como Triage II y atendidos en un periodo determinado.</t>
  </si>
  <si>
    <t>Superintendencia Nacional de Salud. Dado que la nueva regulación de indicadores no ha entrado en vigencia, será necesario que se informe a los prestadores de salud el ajuste al indicador de la circular 030 de la Supersalud, en cuanto a la definición de las variables del indicador de la oportunidad en la atención en urgencias para el Triage II</t>
  </si>
  <si>
    <t>Este indicador se recogerá a partir del autoreporte de las IPS a la Supersalud a partir de la nueva regulación de indicadores para el monitoreo de la calidad que entrará a operar en el año 2015. Es de aclarar que la línea base de este indicador no corresponde exclusivamente al Triage II, ya que las IPS autoreportan los pacientes con clasificación Triage II, III y IV, es por esto que a partir del 2015 se darán instrucciones para reportar solamente el Triage II. Este es un indicador que depende no sólo de una gestión intersectorial sino de una gestión interservicios, lo cual deberá ser tenido en cuenta para su análisis, ya que gran parte de su resultado depende de la gestión realizada por las IPS en lo que refiere a la demanda del servicio y a la organización de la oferta institucional para el servicio de urgencias y servicios conexos. Dado que la nueva regulación de indicadores no ha entrado en vigencia, será necesario que se informe a los prestadores de salud sobre el ajuste al indicador de la circular 030 de la Supersalud, en cuanto a la nueva definición del mismo: sólo se incluirá paciente clasificado como Triage II.</t>
  </si>
  <si>
    <t>Los datos de este indicador se obtienen de la aplicación de la Encuesta de Calidad de Vida realizada anualmente por el DANE, a través de la pregunta: Cuantos días transcurrieron entre el momento de pedir la cita y el momento de la consulta con el médico general u odontólogo?</t>
  </si>
  <si>
    <t>El universo para la Encuesta de Calidad de Vida está conformado por la población civil no institucional residente en todo el territorio nacional. La forma de cálculo es la sumatoria de los días transcurridos entre la fecha de solicitud de la cita para consulta por Medicina General y Odontología General y el momento de la consulta con el médico general u odontólogo dividido en el número de personas encuestadas que respondieron a esta pregunta.</t>
  </si>
  <si>
    <t>DANE</t>
  </si>
  <si>
    <t>El universo para la Encuesta de Calidad de Vida está conformado por la población civil no institucional residente en todo el territorio nacional. Pregunta: Cuántos días transcurrieron entre el momento de pedir la cita y el momento de la consulta con el médico general u odontólogo? El acceso a microdatos y Mam-up se considera como de tratamiento especial respecto a la reserva estadística por tanto estará sujeto a la reglamentación que para el efecto defina el Comité de Aseguramiento de la reserva estadística. Resolución 173 de 2008</t>
  </si>
  <si>
    <t>Diferencia mediana entre la fecha en que se sospechó la enfermedad (toma/reporte de cuadro hemático y/o frostis de sangre periférica) y la fecha en que se inicia el tratamiento.</t>
  </si>
  <si>
    <t>Sivigila - Estrategia de Seguimiento a Enfermedades Priorizadas - LAP</t>
  </si>
  <si>
    <t>La serie disponible construida por la Estrategia de Seguimiento a LAP fuente oficial para el reporte de este indicador tiene 21 meses de implementación y de medición de este indicador, por lo tanto, la serie de información disponible no es suficientemente robusta para establecer el cambio en la reducción porcentual anual del indicador con relación a la meta propuesta. Se recomienda que una serie de tiempo debe tener mínimo cinco años para aproximarse al comportamiento en la tendencia de un indicador.</t>
  </si>
  <si>
    <t>La implementación del piloto del modelo, en el departamento de Guainía- tiene tres componentes: Diseño(33,3%), Implementación(33,3%) y Evaluación(33,3%). En el componente de diseño, los subcomponentes son: i)Componente de Prestación (4.17%); ii)Componente de Aseguramiento(4.17%); iii)Estructura institucional territorial(4.17%); iv)Formación del talento humano(4.17%); v)Definición de las necesidades de infraestructura física(4.17%); vi)Tecnología biomédica(4.17%); vii)Definición de las necesidades de tecnologías de la información para el modelo(4.17%); y viii)Expedición del Decreto (4.17%). En el componente de implementación, los subcomponentes son: i) Componente de Prestación (4.76%); ii) Componente de Aseguramiento(4.76%) ; iii) Adecuación de la estructura institucional territorial(4.76%); iv) Formación del talento humano(4.76%); v) Adecuación de la infraestructura física (4.76%); vi) Compra e implementación de tecnología biomédica(4.76%); y vii) Desarrollo e implementación de las tecnologías de la información para el modelo(4.76%). En el componente de evaluación, los subcomponentes son: i) Evaluación de proceso(11.11%); ii) Evaluación de resultados (11.11%); y iii) Recomendaciones de política (11.11%).</t>
  </si>
  <si>
    <t>Suma de los porcentajes de avance, de acuerdo a cada uno de los componentes del piloto.</t>
  </si>
  <si>
    <t>Ministerio de Salud y Protección Social</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</si>
  <si>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 Definición de las necesidades de infraestructura física(4.17%); vi) Definición de las necesidades de tecnología biomédica (4.17%); y vii) Definición de las necesidades de tecnologías de la información para el modelo (4.17%). Lo anterior equivale a un avance del 29,2%.</t>
  </si>
  <si>
    <t>La información para el reporte del indicador proviene de registros administrativos del Sistema de Información de Hospitales - SIHO diligenciado por las Empresas Sociales del Estado y validados por las entidades territoriales, de acuerdo a lo establecido mediante el Decreto 2193 de 2004.</t>
  </si>
  <si>
    <t>Número de hospitales públicos que han adoptado alguna de las medidas alternativas y mecanismos para su implementación que posibiliten la mejor gestión y operación, expedidas (Valor absoluto).</t>
  </si>
  <si>
    <t>Registros administrativos del Sistema de Información de Hospitales - SIHO</t>
  </si>
  <si>
    <t>El conjunto de medidas contempladas, abarcan: i) ajuste al régimen laboral y empresarial (o avance en adopción de plantas temporales conforme a Decreto 1376 de 2014; ii) estrategias encaminadas a mejorar la gestión y modificación del mecanismo de nombramiento de gerentes; iii) mecanismos de operación que se apoyen en alianzas público privadas (APP); iv) regulación de los subsidios de oferta en las condiciones que lo ameriten; y; v) regulación de las formas de contratación por capitación, vinculadas al desempeño y resultados en salud, en concordancia con medidas similares dentro del sistema, sobre los pagadores. En el año 2015 se trabajaría en el diseño del marco regulatorio que soporte cada una de las medidas contempladas y por tanto el avance en el indicador. En cuanto a su adopción por parte de los hospitales públicos se mediría a partir del año 2016. 135 días de rezago (Conforme a límite de reporte anual del SIHO - Decreto 2193 de 2014).</t>
  </si>
  <si>
    <t>El indicador proviene de la Encuesta de Calidad de Vida-ECV 2013 a cargo del DANE, de la pregunta: "Sin estar enfermo(a) y por prevención ¿Consulta por lo menos una vez al año? 1.Sólo al médico; 2. Sólo al odontólogo; 3. Al médico y al odontólogo; 4. A ninguno".</t>
  </si>
  <si>
    <t>Número de personas encuestadas que consultaron por lo menos una vez al año al médico o al odontólogo por prevención en el año/Total de personas encuestadas en el año x100</t>
  </si>
  <si>
    <t>Encuesta Nacional de Calidad de Vida</t>
  </si>
  <si>
    <t>Entre 2010 y 2013 la consulta por prevención al menos una vez al año aumentó 8 pp. La meta establecida contempla los compromisos establecidos en la Ley Estatutaria, en materia de políticas públicas dirigidas a lograr la reducción de las desigualdades de los determinantes sociales de la salud, así como el enfoque del Modelo Integral de Atención en Salud (MIAS) que se propone implementar.</t>
  </si>
  <si>
    <t>El dato del numerador proviene de las categorías de la variable 29 - Si es tumor sólido ¿Cuál fue la primera estadificación basada en TNM , Figo u otras compatibles con esta numeración según tumor? y el dato del denominador proviene de la variable número 17 - Código de la enfermedad maligna diagnosticada según CIE-10 reportada al registro de pacientes con cáncer.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mama en estadios I y IIA en relación con el total de casos de cáncer en un año determinado. El indicador resulta del cociente entre el total de casos nuevos de cáncer de mama en estadíos tempranos (I - IIA) y el total de casos de cáncer de mama x 100.El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</si>
  <si>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(Total de casos nuevos de cáncer de mama en estadíos tempranos (I - IIA) en el periodo / Total de casos de cáncer de mama en el periodo)*100</t>
  </si>
  <si>
    <t>Registro de pacientes con cáncer (Resolución 247 de 2014)</t>
  </si>
  <si>
    <t>Aunque la línea de base se planteó con los datos procedentes de un estudio descriptivo realizado por Piñeros y col, (2008), con la entrada en vigencia de la Resolución 247 de 2014, reporte de pacientes para el registro de pacientes con cáncer, se define que esta será la fuente anual de información para el cálculo de este indicador. La diferencia en el alcance y la metodología del estudio del cual fue tomada la línea base (Piñeros y colaboradores 2008) y la fuente con la cual se reportarán los avances (registro de pacientes con cáncer Resolución 247 de 2014), hace que los datos de seguimiento del cuatrienio no sean comparables con la línea base planteada 40%.</t>
  </si>
  <si>
    <t>El dato del numerador procede del reporte de la variable número 29 - Si es tumor sólido ¿Cuál fue la primera estadificación basada en TNM , Figo u otras compatibles con esta numeración según tumor?. El denominador se obtiene de la variable número 17 - Código de la enfermedad maligna diagnosticada según CIE-10. Estas dos variables son reportadas anualmente por las EAPB a la Cuenta de Alto Costo en los términos exigidos a través de la Resolución 247 de 2014. El cálculo del indicador se realiza por la DED quien valida y verifica la información reportada y procede a establecer la proporción de casos de cáncer de cuello uterino in situ respecto al total de mujeres con diagnóstico de cáncer de cuello uterino en un año determinado. 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Dirección de Prestación de Servicios).</t>
  </si>
  <si>
    <t>(Número total de pacientes con cáncer de cuello uterino detectados in situ en el período / Número total de pacientes detectados con cáncer de cuello uterino en el período) x 100</t>
  </si>
  <si>
    <t>El cáncer de cuello uterino es la segunda causa de mortalidad por cáncer en las mujeres colombianas. Para el país, según el Conpes Social 140 de 2011, se tiene definida como línea de base la tasa de 11.4 por 100.000 mujeres correspondiente al año 1998 y se propone una reducción a 2015 a 6.8 muertes por 100.000 mujeres. Adicionalmente, según las metas definidas en el Plan Decenal para el Control del Cáncer en Colombia 2012 - 2021 (PDCCC), se establece la meta de 5.5 casos por 100.000 mujeres a 2021. Así mismo, dado el impacto del diagnóstico oportuno de esta enfermedad en la supervivencia, el PDCCC establece como meta 􀂳Proporción de casos de cáncer de cuello uterino in situ, detectados oportunamente en un 80% a 2021" Dada la entrada en vigencia de la Resolución 247 de 2014 que establece el reporte para el registro de pacientes con cáncer, se prevé que esta sea la fuente oficial para la provisión de datos que permitan calcular el indicador.</t>
  </si>
  <si>
    <t>La información se obtiene a partir de la publicación oficial de las Estadísticas Vitales del DANE y los datos se conocen al menos 18 meses después de terminado cada año. Posteriormente, el Ministerio procesa la información en SISPRO, para lo cual requiere aproximadamente un mes, antes de hacer oficiales las cifras.</t>
  </si>
  <si>
    <t>DEFMATt / TNVt * 100.000 Donde: DFMATtt = Defunciones de mujeres entre 10 y 54 años por causas asociadas al embarazo, en el periodo t. TNVt = Total de nacidos vivos en un periodo t.</t>
  </si>
  <si>
    <t>Limitaciones. No mide el sub -registro, tanto para defunciones por causa materna como para nacidos vivos. El cálculo a nivel departamental debe ser tratado con cuidado por el subregistro y por enmascaramiento de causa de muerte. 80 es la razón de mortalidad materna a 42 días, mundial. Meta ODM 2015: 45</t>
  </si>
  <si>
    <t>El resultado de este indicador corresponde al porcentaje de usuarios que respondieron "definitivamente si" o "probablemente si" a la pregunta: ¿Considera que si llegara a estar gravemente enfermo, va a poder acceder de forma oportuna o a tiempo a través de su EPS a los servicios de salud necesarios? Información obtenida de la Encuesta de evaluación de los servicios de las EPS - Oficina de Calidad - MSPS</t>
  </si>
  <si>
    <t>(Número de usuarios que consideran que si DE llegaran a estar gravemente enfermos, "DEFINITIVAMENTE SÍ" O "PROBABLEMENTE SI" podrían acceder de forma oportuna a los servicios de salud necesarios a través de su EPS / Número total de usuarios encuestadas) *100</t>
  </si>
  <si>
    <t>(Número de usuarios que consideran que de llegar a estar gravemente enfermo, "DEFINITIVAMENTE SÍ" O "PROBABLEMENTE SI" podrían acceder de forma oportuna a los servicios de salud necesarios a través de su EPS / Número total de usuarios encuestadas) *100</t>
  </si>
  <si>
    <t>Se obtiene el producto una vez el catálogo esté disponible para consulta.</t>
  </si>
  <si>
    <t>Sumatoria del número de catálogos publicados durante el año</t>
  </si>
  <si>
    <t>Resoluciones de información del Ministerio de Salud y Protección Social.</t>
  </si>
  <si>
    <t>Repositorios y catálogos con cargue disponible para consulta (Salud digital)</t>
  </si>
  <si>
    <t>Se obtiene el producto una vez el portal entre en operación. Se evidenciará en la correspondiente URL.</t>
  </si>
  <si>
    <t>Sumatoria de los portales web de consulta en Salud y Protección Social puestos en operación durante el año.</t>
  </si>
  <si>
    <t>Ministerio de Salud y Protección Social, aplicativos misionales del SISPRO (recogen información de diferentes fuentes), otros aplicativos misionales del Ministerio.</t>
  </si>
  <si>
    <t>Portal web de consulta de: afiliación y movilidad, cuentas y pagos, prestación de servicios, vigilancia en salud (salud ambiental), recursos en salud, gestión del conocimiento.</t>
  </si>
  <si>
    <t>La información proviene de un reporte que está desarrollado el MSPS. En el reporte se incluirá el avance en la implementación de los procesos que conforman la gestión integral del riesgo en salud, con los respectivos indicadores para su medición.</t>
  </si>
  <si>
    <t>Número de EPS que aplican la gestión integral del riesgo en salud / Número total de EPS</t>
  </si>
  <si>
    <t>Reporte que está en desarrollo por el MSPS.</t>
  </si>
  <si>
    <t>El proceso para la gestión integral del riesgo en salud está siendo validado con las EPS.</t>
  </si>
  <si>
    <t>La información proviene de la Oficina de Calidad del Ministerio de Salud y Protección Social.</t>
  </si>
  <si>
    <t>Número de guías de práctica clínica gestionadas por el Ministerio de Salud y Protección Social con herramientas de implementación elaboradas/ Total de GPC desarrolladas o adoptadas basadas en la Guía Metodológica y publicadas en el portal gpc.minsalud.gov.co. x 100</t>
  </si>
  <si>
    <t>Información de Oficina de Calidad MSPS</t>
  </si>
  <si>
    <t>El 100% de la meta planteada para este cuatrenio corresponde a 30 guías de práctica clínica gestionadas con herramientas de implementación elaboradas, sin embargo, es pertinente aclarar que el denominador puede verse afectado en el tiempo por nuevos desarrollos o adopciones de GPC que surjan en el periodo y afecten el indicador. Por otra parte, este indicador está sujeto a la disponibilidad de recursos del Ministerio de Salud y Protección Social.</t>
  </si>
  <si>
    <t>Cuantificación de número de entidades departamentales o distritales con proyectos de infraestructura o dotación hospitalaria de empresas sociales del estado, con asignación de recursos de cofinanciación mediante acto administrativo expedido por el Ministerio de Salud y Protección Social, por vigencia presupuestal.</t>
  </si>
  <si>
    <t>Número de entidades departamentales o distritales con recursos de cofinanciación asignados para proyectos de infraestructura y dotación hospitalaria, en la vigencia.</t>
  </si>
  <si>
    <t>Proyectos de infraestructura física o de dotación de las empresas sociales del Estado cofinanciados</t>
  </si>
  <si>
    <t>A partir de los reportes generados por las Instituciones Prestadoras de Servicios de Salud que implementen las salas de lectura, el Grupo Curso de Vida consolida la información del número de IPS que cuentan con salas de lectura o círculos de palabra adecuados y dotados para la primera infancia.</t>
  </si>
  <si>
    <t>Sumatoria de salas de lectura adecuados y dotados para la primera infancia.</t>
  </si>
  <si>
    <t>Informe CIPI</t>
  </si>
  <si>
    <t>Desde el Ministerio de Salud y Protección Social se implementarán solamente salas de lectura en las Instituciones Prestadoras de Servicios de Salud - IPS. Estas estarán orientadas específicamente a favorecer la promoción, el mantenimiento o recuperación de la salud, así como el desarrollo cognitivo, comunicativo y socioemocional de las niñas y niños usuarios de las IPS.</t>
  </si>
  <si>
    <t>Se suma el valor aprobado en cada uno de los paquetes mensuales de solicitudes de recobros por concepto de tecnologías en salud sin cobertura en el POS autorizadas por el Comité Técnico Científico u ordenadas por un fallo de tutela durante la vigencia fiscal (Formatos MyT01/02).</t>
  </si>
  <si>
    <t>Sumatoria de los valores pagados por solicitudes de recobros no incluidos en el plan de beneficios de la ejecución presupuestal de gasto de los recursos del Fosyga (Rubro: otros eventos y fallos de tutela)</t>
  </si>
  <si>
    <t>Dirección de Administración de Fondos de la Protección Social</t>
  </si>
  <si>
    <t>La Resolución 5395 de 2013 un período de 2 meses para que la entidad correspondiente adelante el proceso de auditoría integral e informe del resultado a la entidad recobrante.</t>
  </si>
  <si>
    <t>Partiendo de la metodología definida en el artículo 5 de la Resolución 2509 de 2012, la clasificación del riego financiero de las ESE, depende del indicador de riego obtenido: a. Mayor o igual que 0.00 = Sin Riesgo b. Entre menos de 0.01 y menos 0.20 = Riego Bajo c. Entre menos 0.11 y menos 0.20 = Riesgo Medio d. Menor o igual a menos 0.21 = Riego Alto e. Ingresos reconocidos menos gastos comprometidos menor a cero (0) = Riego Alto</t>
  </si>
  <si>
    <t>(Número de ESE sin riego y riego bajo financiero / Número Total de ESE del país)*100</t>
  </si>
  <si>
    <t>Resoluciones de Categorización del Riego Financiero de cada vigencia</t>
  </si>
  <si>
    <t>Partiendo de la información reportada en virtud del Decreto 2193 de 2004 expedido por el Ministerio de la Protección Social hoy Ministerio de Salud y Protección Social, se tomará la información correspondiente a la cartera por venta de servicios de salud mayor a 180 días con respecto a la facturación anual generada por venta de servicios de salud de los hospitales públicos, obteniendo el porcentaje para el periodo correspondiente, el cual podrá ser presentado por nivel de atención. Cabe resaltar que la información del indicador dependerá del porcentaje de reporte de las IPS Públicas hábilitadas.</t>
  </si>
  <si>
    <t>Cartera por venta de servicios de salud mayor a 180 días / Facturación total anual generada por venta de servicios de salud de los hospitales públicos.</t>
  </si>
  <si>
    <t>Sistema de Información de Hospitales Públicos -SIHO- Ministerio de Salud y Protección Social.</t>
  </si>
  <si>
    <t>Se precisa que el indicador solo contempla cartera y facturación por la venta de servicios de salud de las IPS Públicas. Adicionalmente, esta formulado sobre la normatividad vigente.</t>
  </si>
  <si>
    <t>Este Indicador se mide como el porcentaje de EPS que cumplen los nuevos requisitos financieros respecto del margen de Solvencia, Capital Mínimo y Inversión de Reservas, en el periodo de Transición.</t>
  </si>
  <si>
    <t>Número de EPS que han cubierto el % del desfase para cumplir las condiciones financieras 1 año; 2 año … 7año / Total de EPS con desfase para cubrir capital mínimo, patrimonio adecuado, e inversión de las reservas técnicas</t>
  </si>
  <si>
    <t>Sistema de Información Superintendencia Nacional de Salud - Circular Única - Indicadores de Permanencia EPS</t>
  </si>
  <si>
    <t>Para el calculo del ahorro producto de negociaciones centralizadas, se suponen cantidades constantes para las tecnologías negociadas y se estima el gasto suponiendo el precio máximo definido como el precio efectivo de transacción. El ahorro es igual a la diferencia entre el gasto total antes de la intervención y el gasto total estimado de acuerdo a lo mencionado anteriormente.Para el calculo del ahorro de los precios a la entrada, se proyecta la cantidad consumida a partir de la incidencia de la patología tratada y se considera como precio hipotético en ausencia de regulación al precio en un país con condiciones macroeconómicas similares que no ejerza control de precios de tecnologías. El ahorro es la diferencia entre el gasto total hipotético con el precio sin negociar y el gasto total estimado con el precio negociado.El ahorro total será la suma del ahorro estimado por negociaciones centralizadas y el ahorro estimado por precios a la entrada.</t>
  </si>
  <si>
    <t>Ahorro=?Pi0*Qi0-?Pi1*Qi0; donde Pi0 es el precio de la tecnología en salud i antes de la intervención (o en el país de referencia para el caso de la definición de precios a la entrada), Pi1 es el precio máximo de venta luego de la intervención para la tecnología en salud i (o precio definido a la entrada) y Qi0 es la cantidad consumida de la tecnología i, antes y después de la regulación (en el caso de precio definido a la entrada, el proyectado a partir de la incidencia de la patología).</t>
  </si>
  <si>
    <t>Sistema de Medicamento (SISMED) - Ministerio de Salud y Protección Social</t>
  </si>
  <si>
    <t>La meta para el cuatrienio (300.000 millones) es más conservadora debido a que las tecnologías priorizadas para las primeras tandas de regulación fueron aquellas con mayor impacto en el gasto público en salud. Por lo tanto se espera que el ahorro para el sistema sea decreciente en el tiempo ya que en las futuras tandas de regulación se priorizarán tecnologías en salud con menor impacto en el gasto que aquellas reguladas entre 2010 y 2013. El rezago de 1 año en el indicador se debe a que el ahorro real para el sistema de salud por control de precios de tecnologías en salud se calcula comparando las ventas totales de las tecnologías reguladas un año después de la entrada en vigencia de la regulación con respecto a las ventas totales de dichas tecnologías en el año inmediatamente anterior a la regulación.</t>
  </si>
  <si>
    <t>Se considera que se ha obtenido el producto mencionado una vez la variable esté disponible para consulta en la página web del MSPS o a través de servicios de información. La definición de una variable implica la construcción conjunta con expertos en el tema para la revisión de datos actuales, la definición del alcance de cada dato y su dominio de valores, la definición de especificaciones tecnológicas para el intercambio entre sistemas de información y su correspondiente publicación.</t>
  </si>
  <si>
    <t>Sumatoria de las variables correspondientes a los datos mínimos básicos de la historia clínica del ciudadano, disponibles en la página Web del MSPS o a través de servicios de información</t>
  </si>
  <si>
    <t>MSPS. OTIC - Sistema Integral de Información de la Protección Social (SISPRO)</t>
  </si>
  <si>
    <t>La fuente del indicador es la Cuenta de Alto Costo</t>
  </si>
  <si>
    <t>(Número de personas que al momento del diagnóstico de VIH tienen 500 células LT CD4 o más sobre el número total de personas diagnosticadas con VIH en el último año) *100</t>
  </si>
  <si>
    <t>Cuenta de Alto Costo</t>
  </si>
  <si>
    <t>Para la definición de la meta se tuvo en cuenta el cumplimiento anticipado de la meta de cobertura de tratamiento antirretroviral en personas con VIH/SIDA (ODM, 2015), así como la significativa reducción (36%) en la prevalencia de VIH/SIDA en población de 15 a 49 años; en 2013, la prevalencia fue de 0.45%, manteniéndose el indicador por debajo de los límites definidos internacionalmente (&lt; 1%). A su vez, se tuvo en cuenta la meta ODM 2015 para la Tasa de mortalidad por VIH/SIDA (por 100.000 habitantes): reducir la mortalidad en 20% durante el quinquenio 2010-2015. De acuerdo con las Estadísticas Vitales-DANE, se ha presentado una reducción del 11% desde 2005 en la tasa de mortalidad por VIH/SIDA. La meta a 2015 es 4.2%. Si se quiere lograr la meta ODM 2015 y mantener la tendencia decreciente en prevalencias, es fundamental aumentar la proporción de casos de VIH detectados tempranamente. El cumplimiento del Indicador depende en gran medida del accionar de las EPS para promover la realización del diagnóstico al interior de la población afiliada y del establecimiento del indicador como medida clave de gestión de Riesgo a seguir en la Cuenta de alto costo por parte de la Dirección de Costos y tarifas del Ministerio de Salud y Protección Social. La oportunidad depende del momento en que se hagan los reportes de la cuenta de Alto Costo.</t>
  </si>
  <si>
    <t>El dato proviene de sumar el número de casos por las causa causa básica de muerte (clasificación 6/67) mencionadas en la descripción, de las defunciones no fetales registrada por DANE, en edades entre 30 a 70 años y la proyección poblacional a mitad de periodo en Colombia de 30 a 70 años, para cada año a partir del Censo 2005</t>
  </si>
  <si>
    <t>Número de casos de mortalidad por ENT de 30 a 70 años/Número de personas proyectadas para Colombia (ENTRE 30 y 70 AÑOS) del año de cálculo x100.000 habitantes</t>
  </si>
  <si>
    <t>Defunciones no fetales, Proyecciones poblacionales a mitad de periodo a partir del Censo 2005, DANE</t>
  </si>
  <si>
    <t>Reporta MSPS con base en información del DANE</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</si>
  <si>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 El Departamento Administrativo Nacional de Estadistica (DANE), realiza la entrega de la informacion de las Estadisticas Vitales Nacimientos y Defunciones, con 18 meses (540 dias) de rezago.</t>
  </si>
  <si>
    <t>Cociente entre las defunciones de menores de un año ocurridas en un área geográfica, durante un año calendario, y los nacimientos ocurridos en el mismo período, por mil nacidos vivos.</t>
  </si>
  <si>
    <t>Estadísticas Vitales ajustadas por métodos demográficos y estadísticos, Departamento Admiistrativo Nacional de Estadistica (DANE)</t>
  </si>
  <si>
    <t>Las estimaciones realizadas por diferentes centros e investigadores especializados, coinciden en indicar que la tasa de mortalidad infantil para 2010 de 22.3 defunciones de menores de un año por cada mil nacidos vivos, estaría sobrestimada; dada la nueva evidencia se determinó calcular la serie 2005-2010 completa para su comparación, asumiendo la nueva línea base y determinando los nuevos niveles. Los niveles municipales son correspondientes con los departamentales brindando robustez y congruencia a los cálculos. Se aplica la variación relativa a la tasa de mortalidad infantil encontrada en el año inmediatamente anterior y determinar el nuevo nivel de mortalidad infantil nacional y departamental.</t>
  </si>
  <si>
    <t>La información proviene del Programa Ampliado de Inmunizaciones (PAI). La metodología de medición, es el número de vacunas nuevas ingresadas al esquema nacional, de manera anual.</t>
  </si>
  <si>
    <t>Sumatoria total de biológicos del esquema nacional de vacunación</t>
  </si>
  <si>
    <t>Información del PAI</t>
  </si>
  <si>
    <t>Las vacunas con las que contaba el PAI a 2014 son: BCG, Hepatitis B, Pentavalente, Neumococo, Rotavirus, VOP, Influenza estacional niños, Influenza estacional adultos, Triple viral, Fiebre amarilla, Hepatitis A, VPH, Td del adulto, TdaP de la gestante, TDaP pediátrica, Td pediátrica, Sarampión rubeola, DPT, Rabia humana. A 2018 se incluirán las siguientes nuevas vacunas: Dengue, Meningococo, Varicela, Polio inactivada (universalización) y Polio oral bivalente. Las 23 vacunas protegerán contra 30 enfermedades.</t>
  </si>
  <si>
    <t>(Terceras dosis aplicadas de vacuna pentavalente en los menores de un año de edad / Población total menor de un año a vacunarse) x 100</t>
  </si>
  <si>
    <t>PAISOF y Plantilla de reporte mensual de dosis aplicadas por municipios</t>
  </si>
  <si>
    <t>Meta ODM 2015 vacunación DPT: 95%</t>
  </si>
  <si>
    <t>La información proviene del Programa Ampliado de Inmunizaciones (PAI). El cálculo de las cobertura de vacunación se realiza mediante la comparación de las dosis aplicadas de vacuna de triple viral en la población de un año de edad (numerador), con respecto a la población total a vacunar (denominador); especificando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</si>
  <si>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(Dosis aplicadas de vacuna triple viral al año de edad / Población total a vacunar existente ) * 100</t>
  </si>
  <si>
    <t>Meta ODM 2015: 95% Meta PDSP 2012-2021: 95%</t>
  </si>
  <si>
    <t>(Número total de defunciones de menores de cinco años por Infección Respiratoria aguda - IRA (código 109 de la lista OPS 6/67) / Total de la población menor de 5 años) * 100.000 menores de 5 años</t>
  </si>
  <si>
    <t>Estadisticas Vitales - DANE</t>
  </si>
  <si>
    <t>Las infecciones respiratorias agudas (IRA) representan uno de los problemas principales de salud entre los niños menores de cinco años de los países en desarrollo. En la Región de las Américas, las IRA se ubican entre las primeras cinco causas de defunción de menores de cinco años y representan la causa principal de enfermedad y consulta a los servicios de salud. Permite identificar grupos en mayor riesgo, magnitud del evento y acciones de mejoramiento. La medición de este indicador es una medida relacionada con la calidad de la atención del paciente no internado, por cuanto su atención adecuada debe reducir las admisiones para la neumonía bacteriana y a su vez las tasas de mortalidad por esta causa. De acuerdo con el PDSP 2012-2021, una de las metas es reducir la mortalidad por IRA. En este marco, la meta que se propone está calculada de acuerdo a la meta que se estableció en PDSP para reducir la mortalidad por neumonía, basado sen los datos del EEVV. Meta PDSP: &lt;18 por 1.000 menores de 5 años</t>
  </si>
  <si>
    <t>(Número total de defunciones de menores de cinco años por EDA / Total de la población menor de 5 años en la Entidad Territorial) * 100,000 (el resultado se presenta con una cifra decimal)</t>
  </si>
  <si>
    <t>Estadísticas vitales y DANE</t>
  </si>
  <si>
    <t>Meta PND 2014 (umbral): 3,1 Meta PDSP 2012-2021:&lt; 3,1 por 100000 menores de 5 años</t>
  </si>
  <si>
    <t>El dato proviene de las Estadísticas Vitales del DANE, por lo cual reporta el Ministerio de Salud y Protección Social reporta con base en información del DANE</t>
  </si>
  <si>
    <t>Numero de entidades territoriales en las cuales la proporción de nacidos vivos cuyas madres tienen 4 o mas controles prenatales es mayor o igual a 80% / numero total de entidades territoriales departamentales.</t>
  </si>
  <si>
    <t>Municipios priorizados por el Ministerio de Salud y Protección con altas tasas de violencia intrafamiliar, en los que se ha llevado a cabo laboratorios</t>
  </si>
  <si>
    <t>Numero de Municipios en los que se realizan Laboratorios de Convivencia Social y Cultura Ciudadana que permitan identificar qué acciones tienen o no potencial para la prevención de la violencia intrafamiliar.</t>
  </si>
  <si>
    <t>Los laboratorios se realizaran en municipios priorizados con altas tasas de violencia intrafamiliar (fuente forensis), que sean representativos de la diversidad étnica y cultural del país y de niveles diferentes de desarrollo (con menos de 100 mil habitantes, entre cien mil y un millón y de más de un millón de habitantes)</t>
  </si>
  <si>
    <t>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</si>
  <si>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Sumatoria de municipios que se integran al Observatorio Nacional de Convivencia y Protección de la Vida</t>
  </si>
  <si>
    <t>Se prevee que la implementación del Observatorio Nacional de Convivencia y Protección de la Vida se realice el segundo semestre de 2016</t>
  </si>
  <si>
    <t>Municipios que cuentan con Planes Integrales de Seguridad y Convivencia Ciudadana, en los cuales se implementan acciones para la promoción de la convivencia social.</t>
  </si>
  <si>
    <t>Sumatoria de municipios en los cuales se implementan acciones para la promoción de la convivencia social en sus Planes Integrales de Seguridad y Convivencia Ciudadana.</t>
  </si>
  <si>
    <t>Las acciones implementadas en articulación de los PICSC deben plantearse teniendo en cuenta los Lineamientos Técnicos para la Promoción de la Convivencia Social del MSPS. Se prevee que la implementación de las acciones de convivencia se realicen con los nuevos alcaldes y gobernadores a partir del 2016</t>
  </si>
  <si>
    <t>Se suman personas únicas que han sido reportadas con procesos de atención psicosocial en cualquiera de las modalidades (individual, familiar, comunitaria y/o grupal). Cada persona unida, identificada con nombres, tipo y número de documento, se cuenta solo 1 vez independientemente de que participe en varias modalidades. En el sector salud para la medición se tendrán en cuenta en modalidad individual y grupal el Registro Único de Víctimas, el Registro Único de Víctimas Asociado y el Reconocimiento Judicial o Administrativo. En modalidad familiar se tendrá como fuente las de modalidad individual y la identificación de los integrantes del núcleo familiar (hogar). En modalidad comunitaria se tomarán las personas únicas identificadas en las fuentes de la modalidad individual.</t>
  </si>
  <si>
    <t>Sumatoria del número de personas únicas víctimas por tipo y número de documentos, que reciben atención psicosocial en modalidad individual, familiar, comunitaria y/o grupal, de acuerdo con la metodología de medición.</t>
  </si>
  <si>
    <t>Fichas de reporte del PAPSIVI dispuestas por el Ministerio de Salud y Protección Social, y a partir del año 2015 en el aplicativo para la captura de información de PAPSIVI del Ministerio de Salud y Protección Social. Aplicativo MAARIV de la Unidad para las Víctimas.</t>
  </si>
  <si>
    <t>La Unidad para las Víctimas y el Ministerio de Salud y Protección Social, como rector de la política, son responsables de reportar de manera unificada los procesos de atención psicosocial que brindan a las víctimas del conflicto armado. Nota sobre la meta: 120.000 (Unidad para las víctimas), 50.000 (Entidades territoriales), 210.000 (MSPS) y 100.000 (ICBF). El cumplimiento anual de las metas programadas está supeditado a la asignación presupuestal y para el caso particular del Ministerio de Salud y Protección Social esta supedita a la asignación anual por parte del FOSYGA, en cumplimiento con el parágrafo del artículo 137 de la 1448 de 2011.</t>
  </si>
  <si>
    <t>El dato es reportado por el SIVIGILA</t>
  </si>
  <si>
    <t>Frecuencia absoluta de brotes de enfermedades trasmitidas por alimentos notificados en colectivo al SIVIGILA</t>
  </si>
  <si>
    <t>Sistema de vigilancia en salud pública-SIVIGILA</t>
  </si>
  <si>
    <t>El indicador proviene del consolidado de instrumentos regulatorios establecidos por el Ministerio de Salud y Protección Social para la prevención del exceso de peso</t>
  </si>
  <si>
    <t>Número de instrumentos regulatorios establecidos por el Ministerio de Salud y Protección Social para la prevención del exceso de peso</t>
  </si>
  <si>
    <t>Dirección de Promoción y Prevención- Ministerio de Salud y Protección Social</t>
  </si>
  <si>
    <t>Sumatoria del número de municipios con la implementación de la estrategia de Prevención de Embarazo en Adolescentes</t>
  </si>
  <si>
    <t>Consolidado de los informes del equipo nacional de prevención de embarazo en la adolescencia, respecto a la frecuencia y tipo de acompañamiento por parte del MSPS para la implementación de la estrategia.</t>
  </si>
  <si>
    <t>El total de Municipios priorizados es de 598 municipios de los 32 departamentos del país, la meta es compartida con el ICBF. Para el caso del MSPS en los 15 departamentos y 245 municipios se incluye los municipios priorizados por el CONPES 147/92, los cuales seguirán siendo acompañados durante el cuatrenio de la vigencia del PND- (Se anexa listado de municipios, el cual puede variar de acuerdo con la solicitud de los gobiernos departamentales) En la vigencia 2015 el primer reporte cuantitativo se realizará cuando la información se encuentre con corte al mes de diciembre. Los niveles de implementación serán: BAJO 1 o 2 criterios, MEDIO 3 criterios, ALTO 4 criterios. Para el reporte del indicador se tendrán en cuenta todos los niveles de implementación. LB Al 31/12/2014, 192 municipios contaban con la estrategia de prevención de embarazo en la adolescencia implementada, con finaciamiento y apoyo técnico del MSPS bajo la coordinación de la Alta Consejería Presidencial para la Mujer en el marco de la CNI para la promoción y garantía de los DSR El resultado final del indicador será la suma del informe de los dos sectores MSPS e ICBF.</t>
  </si>
  <si>
    <t>El calculo del indicador se realiza a partir del cruce de la información de los niños y niñas cargados en el SSNN con los Registros de Prestación de Servicios - RIPS; El resultado de este cruce es reportado al SSNN del MEN mediante el servicio web dispuesto por este para tal fin. El SSNN realiza la validación de la fecha de atención reportada por el Ministerio de Salud y Protección Social corresponda al trimestre a reportar.</t>
  </si>
  <si>
    <t>% iccde = #ccde / i *100 donde: % CCDE: Porcentaje de niños y niñas en primera infancia atendidos en educación inicial en el marco de la atención integral que reciben la consulta para la detección temprana de alteraciones en el crecimiento y desarrollo. #ccde: Número de niñas y niños en primera infancia atendidos en educación inicial en el marco de la atención integral con la menos una consulta para la detección temprana de alteraciones en el crecimiento y desarrollo en el último año calendario que cruzan con los cargados en el SSNN y tienen fecha de atención valida para el trimestre a reportar. i = Total de niños y niñas atendidos en educación inicial en el marco de la atención integral cargados en el SSNN</t>
  </si>
  <si>
    <t>Numerador: Registro de Prestación de Servicios - RIPS-MSPS Denominador: Sistema de Seguimiento Niño a Niño del Ministerio de Educación Nacional</t>
  </si>
  <si>
    <t>. No se cuenta con línea de base debido a que se trata de un indicador para el cual no se realizaban cálculos anteriormente . El número de consultas realizadas comprende las realizadas por medicina general o enfermería en el marco de la norma técnica de detección temprana de alteraciones de crecimiento y desarrollo . La información se reporta con rezago debido a la consolidación de las bases de datos.</t>
  </si>
  <si>
    <t>Se realiza el cargue de la información correspondiente al esquema de vacunación de cada niña o niño, al Sistema de Seguimiento Niño a Niño, el Ministerio de Educación Nacional realiza el cruce con la información de las niñas y niños que se encuentran en educación inicial en el marco de la atecnión integral y reporta al Ministerio de Salud y Protección Social el calculo en porcentaje.</t>
  </si>
  <si>
    <t>% ECVE = #ECVE / i *100 donde: % iECV: Porcentaje de niños y niñas en primera infancia atendidos en educación inicial en el marco de la atención integral con esquema de vacunación completo para la edad #ECVE: Número de niñas y niños en primera infancia atendidos en educación inicial en el marco de la atención integral con esquema de vacunación completo para su edad que cruzan con los cargados en el SSNN y tienen fecha de atención valida para el trimestre a reportar i = Total de niños y niñas atendidos en educación inicial en el marco de la atención integral cargados en el SSNN</t>
  </si>
  <si>
    <t>Numerador: Sistema Nominal de Información PAI - MSPS - Denominador: Sistema de Seguimiento Niño a Niño del Ministerio de Educación Nacional</t>
  </si>
  <si>
    <t>El indicador no cuenta con línea de base debido a que el país actualmente calcula coberturas de vacunación administrativas y el Sistema Nominal de Informacion del PAI esta en proceso de implementación territorial, por lo tanto el número de niños y niñas reportados con esta atención tendrá un incremento progresivo asociado a la extensión gradual con la que se implemente el sistema de seguimiento nominal a la vacunación en todo el país.</t>
  </si>
  <si>
    <t>El indicador se calcula a partir del cruce de la información de las mujeres gestantes cargadas en el SSNN con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</si>
  <si>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gcpn = #ccde / i *100 donde: % GCPN: Porcentaje de mujeres gestantes inscritas en las modalidades de educación inicial en el marco de la atención integral que reciben las consultas para la detección temprana de las alteraciones del embarazo #gcpn: Número de mujeres de gestantes atendidas en educación inicial en el marco de la atención integral que reciben mínimo dos consultas para la detección temprana de las alteraciones del embarazo en el último trimestre calendario, que cruzan con las gestantes cargadas en el SSNN y tienen fecha de atención valida para el trimestre a reportar g = Total de mujeres gestantes atendidas en educación inicial en el marco de la atención integral</t>
  </si>
  <si>
    <t>Numerador: Registro de Prestación de Servicios - RIPS - MSPS Denominador: Sistema de Seguimiento Niño a Niño del Ministerio de Educación Nacional</t>
  </si>
  <si>
    <t>􀂇􀀃El número de consultas realizadas comprende las realizadas por medicina general y enfermería, en el marco de la norma técnica de detección temprana de las alteraciones del embarazo. 􀂇􀀃La información se reporta con rezago debido a la consolidación de las bases de datos. 􀂇􀀃Para este indicador sólo se contabilizan las mujeres gestantes a quienes se les realiza seguimiento individual en el marco de la Estrategia 􀂳De Cero a Siempre􀂴􀀏􀀃y se encuentran en el Sistema de Seguimiento Niño a Niño. 􀂇􀀃No se cuenta con línea de base debido a que se trata de un indicador para el cual no se realizaban cálculos anteriormente.</t>
  </si>
  <si>
    <t>El indicador se calcula a partir del cruce de la información de las mujeres gestantes cargadas en el SSNN con el Registro Individual de Prestación de Servicios. El resultado de este cruce es reportado al SSNN del MEN mediante el servicio web dispuesto por este para tal fin. El SSNN realiza la validación de la fecha de atención reportada por el Ministerio de Salud y Protección Social corresponda al trimestre a reportar.</t>
  </si>
  <si>
    <t>% gapic = #ccde / i *100 donde: % GAPIC: Porcentaje de mujeres gestantes inscritas en las modalidades de educación inicial en el marco de la atención integral que reciben atención del parto institucional o cesárea #GAPIC: número de mujeres gestantes atendidas en educación inicial en el marco de la atención integral que han recibido atención del parto institucional o cesárea que cruzan con las gestantes cargadas en el SSNN y tienen fecha de atención valida para el trimestre a reportar. g = Total de mujeres gestantes atendidas en educación inicial en el marco de la atención integral cargadas en el SSNN</t>
  </si>
  <si>
    <t>No se cuenta con línea de base debido a que se trata de un indicador para el cual no se realizaban cálculos anteriormente. 􀂇􀀃La información se reporta con rezago debido a la consolidación de las bases de datos.</t>
  </si>
  <si>
    <t>Se realiza el cruce de la información de los niños y niñas cargados en el SSNN con la Base de Datos Única de Afiliados 􀂱􀀃BDUA . El resultado de este cruce es reportado al SSNN del MEN mediante el servicio web dispuesto por este para tal fin. El SSNN realiza la validación de la fecha de atención reportada por el Ministerio de Salud y Protección Social corresponda al trimestre a reportar.</t>
  </si>
  <si>
    <t>% iAFS = #AFS / i *100 donde: % iAFS: Porcentaje de niñas y niños en primera infancia con afiliación vigente al SGSSS. #AFS: Número de niñas y niños en primera infancia con afiliación vigente al SGSSS atendidos en educación inicial en el marco de la atención integral que cruza con los cargados en el SSNN y tienen fecha de atención valida para el trimestre a reportar. i = Total de niños y niñas atendidos en educación inicial en el marco de la atención integral cargados en el SSNN</t>
  </si>
  <si>
    <t>Numerador: Base de Datos Única de Afiliación - BDUA - MSPS Denominador: Sistema de Seguimiento Niño a Niño del -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</si>
  <si>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niños y niñas con afiliación al Sistema General de Seguridad Social, para este indicador sólo se contabilizan aquellos a quienes se les realiza seguimiento individual en el marco de la Estrategia 􀂳De Cero a Siempre􀂴􀀑􀀃Por esto mismo, el indicador no tiene línea de base.</t>
  </si>
  <si>
    <t>El indicador se calcula a partir del cruce de la información de las mujeres gestantes cargados en el SSNN con la Base de Datos Única de Afiliados 􀂱􀀃BDUA. El resultado de este cruce es reportado al SSNN del MEN mediante el servicio web dispuesto por este para tal fin. El SSNN realiza la validación de la fecha de atención reportada por el Ministerio de Salud y Protección Social corresponda al trimestre a reportar.</t>
  </si>
  <si>
    <t>% gAFS = #AFS / g *100 donde: % gAFS: Porcentaje de mujeres gestantes con afiliación vigente al SGSSS. #AFS: Número de mujeres gestantes atendidas en educación inicial en el marco de la atención integral con afiliación vigente al SGSSS que cruzan con las gestantes cargadas en el SSNN y tienen fecha de atención valida para el trimestre a reportar. g = Total de mujeres gestantes atendidas en educación inicial en el marco de la atención integral cargadas en el SSNN</t>
  </si>
  <si>
    <t>Numerador: Base de Datos Única de Afiliación - BDUA - MSPS Denominador: Sistema de Seguimiento Niño a Niño del Ministerio de Educación Nacional</t>
  </si>
  <si>
    <t>La afiliación es solamente una condición de garantía para las atenciones en salud, de modo que no implica que quien tenga su afiliación activa esté acudiendo necesariamente a servicios de salud. 􀂇􀀃Si bien el RUAF permite hacer seguimiento nominal a la totalidad de las mujeres gestantes con afiliación al Sistema General de Seguridad Social, para este indicador sólo se contabilizan aquellos a quienes se les realiza seguimiento individual en el marco de la Estrategia 􀂳De Cero a Siempre􀂴􀀑􀀃Por esto mismo, el indicador no tiene línea de base.</t>
  </si>
  <si>
    <t>Cociente entre el número de mujeres con citología cervico uterina anormal que cumplen el estándar de 30 días para la toma de colposcopia y el número de mujeres con citología cervico uterina anormal reportadas</t>
  </si>
  <si>
    <t>(Número de mujeres con citología cervico uterina anormal que cumplen el estándar de 30 días para la toma de colposcopia / Número de mujeres con citología cervico uterina anormal reportadas) * 100</t>
  </si>
  <si>
    <t>Registro protección específica y detección temprana (PEDT) de la Resolución 4505 de 2012.</t>
  </si>
  <si>
    <t>(Número de personas reportadas con el riesgo identificado que han sido intervenidas la intervención realizada / Número total de personas reportadas) *100</t>
  </si>
  <si>
    <t>Suma de nuevos cotizantes reportados a la base de datos de la Subcuenta de Compensación del Fosyga, total y para cada tipo de cotizante, en un año.</t>
  </si>
  <si>
    <t>N.C.RC t = C.RC t - C.RC t -1 Variables: C.RC t : Número de cotizantes del Régimen Contributivo durante el período de referencia t. C.RC t t : Número de cotizantes del Régimen Contributivo durante el período de referencia t-1.</t>
  </si>
  <si>
    <t>Dirección de financiamiento sectorial</t>
  </si>
  <si>
    <t>Debido a que las estadísticas históricas y de nuevos cotizantes que se reportan en la base datos de la Subcuenta de Compensación del Fosyga son dinámicas y presentan novedades (desde enero de 2009 a la fecha) de acuerdo a los reportes en los procesos de compensación, y por lo tanto los resultados varían dependiendo la fecha de corte de consulta, se definió el 30 de noviembre de 2015 como fecha de corte para medir la línea base del cuatrienio anterior (2011-2015).</t>
  </si>
  <si>
    <t>El indicador proviene del consolidado de Bancos de leche Humana nuevos que han sido puestos en funcionamiento en la Región Caribe y que es generado por el Ministerio de Salud y Proteccion Social.</t>
  </si>
  <si>
    <t>Sumatoria de Bancos de Leche Humana nuevos en funcionamiento en la Región Caribe</t>
  </si>
  <si>
    <t>La operacion y funcionamiento de los bancos se mide por su produccion en cuanto a la promocion y apoyo a la lactancia materna que se evidencia por el numeros de intervenciones a mujeres y sus familias. y en el procesamiento de leche humana que se evidencia a partir de la cantidad de leche procesada y distribuida a los neonatos hospitalizados.</t>
  </si>
  <si>
    <t>El indicador proviene del consolidado de instituciones publicas de salud que tienen implementada el Programa Madre Canguro, en el marco del Plan de Acción de los mil pimeros días, el cual es generado por el Ministerio de Salud y Proteccion Social.</t>
  </si>
  <si>
    <t>Número de instituciones de salud públicas que tienen implementado el Programa Madre Canguro, en el marco del Plan de Acción de los mil pimeros días.</t>
  </si>
  <si>
    <t>El Programa Madre Canguro PMC es el conjunto de actividades organizadas destinadas a realizar una intervención específica en salud, con un equipo de personal de atención en salud debidamente entrenado y organizado, dentro de una estructura física y administrativa definida. El programa se enmarca en un sistema de cuidados del niño prematuro y/o de bajo peso al nacer, estandarizado y protocolizado basado en el contacto piel a pielentre el niño prematuro y su madre y que busca empoderar a la madre (a los padres o cuidadores) y transferirle gradualmente la capacidad y responsabilidad de ser la cuidadora primaria de su hijo, satisfaciendo sus necesidades físicas y emocionales.</t>
  </si>
  <si>
    <t>Con base en la información acumulada de la Gran Encuesta Integrada de Hogares (GEIH) para los años 2008, 2009 y 2010 sobre mujeres de quince (15) años en adelante que reportan hijos nacidos vivos e hijos sobrevivientes, se aplicó el modelo de Brass variante Trussel para estimar las probabilidades acumuladas de morir desde el nacimiento hasta la edad x, para cada cohorte de mujeres (por grupos quinquenales). Con base en esta información, se obtiene el nivel promedio de las cohortes de mujeres que mejor definen el nivel de mortalidad; con este nivel, se calcula, mediante interpolación lineal, la probabilidad de muerte de menores de un año mediante las tablas de Coale 􀂱􀀃 Demeny. Fuente: DANE. Nota Metodológica CAMBIO DE LA MORTALIDAD INFANTIL EN LA LÍNEA BASE 2005. Agosto de 2012. La metodología utilizada para estimar las TMI a partir de 2006 no cambia, la diferencia radica en el cambio de la línea de base en 2005 a fin de emplear TMI más coherentes con la realidad del país. Ésta metodología se encuentra descrita en el documento Estimación del Cambio en los Niveles de la Mortalidad infantil municipal y departamental a partir de las Estadísticas Vitales (DANE, 2011).El Departamento Administrativo Nacional de Estadistica (DANE), realiza la entrega de la informacion de las Estadisticas Vitales Nacimientos y Defunciones, con 18 meses (540 dias) de rezago.</t>
  </si>
  <si>
    <t>Se toman los datos de las terceras dosis de DPT efectivamente aplicadas a niños menores de un año del PAISOF y Plantilla de reporte mensual de dosis aplicadas por municipios y se contrastan con la población objeto</t>
  </si>
  <si>
    <t>Número de niños menores de 1 año vacunados con Tercera dosis de DPT / población de niños Menores de 1 año según Meta programática</t>
  </si>
  <si>
    <t>Sumatoria del número de departamentos de la región que han implementado el nuevo sistema de información nominal del PAI</t>
  </si>
  <si>
    <t>Sistema de Información Nominal de Vacunación</t>
  </si>
  <si>
    <t>A diciembre de 2013 gran parte del componente de diseño se completó. Esto es; i) Construcción del componente de prestación (4.17%); ii) Construcción del componente de aseguramiento(4.17%); iii) Definición de la estructura institucional territorial(4.17%); iv)Definición de la formación del talento humano(4.17%); v)Definición de las necesidades de infraestructura física(4.17%); vi)Definición de las necesidades de tecnología biomédica(4.17%); y vii)Definición de las necesidades de tecnologías de la información para el modelo(4.17%). Lo anterior equivale a un avance del 29,2%.</t>
  </si>
  <si>
    <t>La implementación del piloto del modelo, en el departamento de Guainía- tiene tres componentes: Diseño (33,3%), Implementación (33,3%) y Evaluación (33,3%). En el componente de diseño, los subcomponentes son: i) Componente de Prestación (4.17%); ii) Componente de Aseguramiento (4.17%); iii) Estructura institucional territorial (4.17%); iv) Formación del talento humano (4.17%); v) Definición de las necesidades de infraestructura física (4.17%); vi)Tecnología biomédica (4.17%); vii) Definición de las necesidades de tecnologías de la información para el modelo (4.17%); y viii )Expedición del Decreto (4.17%). En el componente de implementación, los subcomponentes son: i) Componente de Prestación (4.76%); ii) Componente de Aseguramiento (4.76%) ; iii) Adecuación de la estructura institucional territorial (4.76%); iv) Formación del talento humano (4.76%); v) Adecuación de la infraestructura física (4.76%); vi) Compra e implementación de tecnología biomédica (4.76%); y vii) Desarrollo e implementación de las tecnologías de la información para el modelo (4.76%). En el componente de evaluación, los subcomponentes son: i) Evaluación de proceso (11.11%); ii) Evaluación de resultados (11.11%); y iii) Recomendaciones de política (11.11%).</t>
  </si>
  <si>
    <t>Cálculos MSPS, Dirección de Epidemiología y Demografía 􀂱􀀃Sistema Integrado de información de la Protección Social, Grupo de Gestión de Conocimiento y Sistemas de Información. DANE. Dirección de Censos y Demografía/Estadísticas Vitales (EEVV). Módulo de nacimientos. Instituto Nacional de Salud 􀂱􀀃SIVIGILA.</t>
  </si>
  <si>
    <t>Cociente entre el número de muertes maternas ocurridas hasta los 42 días posteriores al parto y el número de nacidos vivos X 100 000</t>
  </si>
  <si>
    <t>DANE - Estadísticas Vitales (EEVV). Instituto Nacional de Salud - SIVIGILA.</t>
  </si>
  <si>
    <t>Este indicador se emite con un retraso de 18 meses debido al tiempo de depuración de las EEVV.Indicador ODM. Expresa la relación de mujeres que fallecen por causas asociadas a la maternidad por cada 100.000 nacidos vivos. Limitaciones. No mide el sub 􀂱􀀃registro, tanto para defunciones por causa materna como para nacidos vivos. La última estimación que se tiene de subregistro de defunción materna es del año 2002. El cálculo a nivel departamental debe ser tratado con cuidado por el subregistro y por enmascaramiento de causa de muerte.</t>
  </si>
  <si>
    <t>Después asesorar a las Entidades Territoriales acerca de lo que es una estratagia adecuada tecnica y culturalmente, se acoerdará con los deapartamentos y municipios la entrega de Informes anuales de los Planes Territoriales de Salud con estrategias diseñadas, concertadas e implementadas con el pueblo Rrom, a partir de dichos informes se obtiene el detalle de los Entes Territoriales con estrategias concertadas e implementadas.</t>
  </si>
  <si>
    <t xml:space="preserve">Sumatoria de Entidades territoriales donde se encuentran asentadas las kumpañy registradas ante el Ministerio del Interior que cuentan con estrategias adecuadas en los Planes Territoriales de Salud </t>
  </si>
  <si>
    <t>Informes de diseño e implementación de estrategias de los Planes Territoriales de Salud con adecuación tecnica y pertinentes en lo cultural</t>
  </si>
  <si>
    <t>El cumplimiento de este indicador dependerá de las Entidades Territoriales departamentales y municipales, el Ministerio de Salud y Protección Social apoyará el proceso a través de asistencia técnica en el territorio y seguimiento a los avances de las adecuaciones.</t>
  </si>
  <si>
    <t>El componente Rrom - Gitano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</si>
  <si>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Sumatoria de los porcentajes de avance, de acuerdo a cada una de las fases culminadas.</t>
  </si>
  <si>
    <t>Dirección de Epidemiología y Demografía del Ministerio de Salud y Protección Social</t>
  </si>
  <si>
    <t>Los datos poblacionales se están tomando del censo realizado por el DANE en el 2005, debido a la ausencia de información más reciente de una fuente oficial.</t>
  </si>
  <si>
    <t>El proceso consta de 5 fases: 1) Caracterización de la población; 2)Mapeo de actores; 3) Concertación y Validación 4)Formación y Socialización y 5) Implementación. Esta fases tienen una ponderación de 20% cada una.</t>
  </si>
  <si>
    <t>Ministerio de Salud y Protección Social - Oficina de Promoción Social</t>
  </si>
  <si>
    <t>Teniendo en cuenta que este proceso gira alrededor del diseño e implementación de una ruta de atención intersectorial, su desarrollo depende de la convergencia y compromiso de los diferentes actores y sectores involucrados</t>
  </si>
  <si>
    <t>Hasta que se reciban listados censales de la población Rrom por parte del Ministerio del Interior, el número de personas de la Comunidad Rrom o Gitano afiliados al régimen subsidiado, se obtendrá a partir del registro en la Base de Datos Única de Afiliación - BDUA. Una vez se hayan recibido los listados censales, se procederá a realizar cruce de dicho listado con la BDUA, siguiendo el protocolo establecido por el Ministerio de Salud y Protección Social para el cruce de bases de datos y afiliación única transaccional.</t>
  </si>
  <si>
    <t>Sumatoria de personas pertenecientes a la población Rrom registradas en la BDUA</t>
  </si>
  <si>
    <t>Ministerio de Salud y Protección Social - BDUA y listados censales de población Rrom elaborados por las comunidades y entregados por el Ministerio del Interior</t>
  </si>
  <si>
    <t>Se realizará conforme al cronograma y plan de trabajo definido anualmente en la Subcomisión de Salud, en el cual se define fechas y temáticas tentativas a a abordar en cada una de las seis sesiones ordinarias, las cuales constituirán el denominador del indicador. Una vez se realicen efectivamente cada una de las sesiones programadas se dará por cumplida la programación de la misma, constituyendo resultado para el numerador del indicador. Como soporte de la realización de las sesiones se contará con las ayudas de memoria o actas de las mismas.</t>
  </si>
  <si>
    <t>(Número de sesiones de la Subcomisión realizadas/ total de sesiones de la Subcomisión programadas)*100</t>
  </si>
  <si>
    <t>El cumplimiento de la programación está sujeto a la disponibilidad de los recursos financieros y logísticos para el desarrollo de las sesiones</t>
  </si>
  <si>
    <t>El componente de comunidades indígenas ocupa un porcentaje del 33% dentro de la construcción del capítulo étnico del PDSP 2012-2021, que se descompone en las siguientes 5 fases de construcción: 1. Fase de recolección de insumos (15%), 2. Fase de análisis cualitativo de la información recolectada (25%), 3. Fase de formulación desde el analisis cualitativo (20%), 4. fase de validación (20%), 5. Fase de socialización del capítulo étnico (20%)</t>
  </si>
  <si>
    <t>Dirección de Epidemiología y Demografía del Ministerio de Salud y Protección Socia</t>
  </si>
  <si>
    <t xml:space="preserve">Este indicador será entregado por la Superintendencia Nacional de Salud, a través del autoreporte realizado por las IPS de acuerdo a lo establecido en la Circular Única. </t>
  </si>
  <si>
    <t>Expresa el tiempo de espera en minutos, a partir de que el paciente es clasificado como Triage II en el servicio de urgencias y se inicia su atención en consulta de urgencias por el médico. Existe una clasificación de triage internacional emitida por la AHRQ (Agency for Healthcare Research and Quality), que trabaja la severidad del paciente en Urgencias a partir de cinco escalas. Se quiere centrar este indicador en monitorear el tiempo de atención del paciente clasificado como triage II, el cual cuenta con una alta severidad en la escala y requiere un tiempo de atención de no más allá de 20 minutos. La referencia internacional, AHRQ, es de 15 minutos.</t>
  </si>
  <si>
    <t>Superintendencia Nacional de Salud</t>
  </si>
  <si>
    <t>Dirección de Desarrollo del Talento Humano en Salud</t>
  </si>
  <si>
    <t>Dirección de Epidemiología y Demografía</t>
  </si>
  <si>
    <t>Dirección de Financiamiento Sectorial</t>
  </si>
  <si>
    <t>Dirección de Medicamentos y Tecnologías en Salud</t>
  </si>
  <si>
    <t>Dirección de Prestación de Servicios y Atención Primaria</t>
  </si>
  <si>
    <t>Dirección de Promoción y Prevención</t>
  </si>
  <si>
    <t>Dirección de Regulación de Beneficios, Costos y Tarifas del Aseguramiento en Salud</t>
  </si>
  <si>
    <t>Dirección de Regulación de la Operación del Aseguramiento en Salud y Riesgos Laborales y Pensiones</t>
  </si>
  <si>
    <t>Dirección Jurídica</t>
  </si>
  <si>
    <t>Grupo de Comunicaciones</t>
  </si>
  <si>
    <t>Grupo de Cooperación y Relaciones Internacionales</t>
  </si>
  <si>
    <t>Oficina Asesora de Planeación y Estudios Sectoriales</t>
  </si>
  <si>
    <t>Oficina de Calidad</t>
  </si>
  <si>
    <t>Oficina de Control Interno</t>
  </si>
  <si>
    <t>Oficina de Gestión Territorial, Emergencias y Desastres</t>
  </si>
  <si>
    <t>Oficina de Promoción Social</t>
  </si>
  <si>
    <t>Oficina de Tecnología de la Información y la Comunicación -TIC</t>
  </si>
  <si>
    <t>Unidad Administrativa Especial Fondo Nacional Estupefacientes</t>
  </si>
  <si>
    <t>Secretaría General</t>
  </si>
  <si>
    <t>a10. Implementar territorialmente el Plan Decenal de Salud Pública (PDSP) 2012-2021</t>
  </si>
  <si>
    <t>b1. Generar hábitos de vida saludable y mitigar la pérdida de años de vida saludable por condiciones no transmisibles</t>
  </si>
  <si>
    <t>b2. Prevenir y controlar las enfermedades transmisibles, endemoepidémicas, desatendidas, emergentes y re-emergentes</t>
  </si>
  <si>
    <t>b3. Promover la convivencia social y mejorar la salud mental</t>
  </si>
  <si>
    <t>b4. Mejorar las condiciones nutricionales de la población colombiana</t>
  </si>
  <si>
    <t>b5. Asegurar los derechos sexuales y reproductivos</t>
  </si>
  <si>
    <t>b6. Atender integralmente en salud al adulto mayor y promover el envejecimiento activo y mentalmente saludable</t>
  </si>
  <si>
    <t>b7. Mejorar la operación del Programa Ampliado de Inmunizaciones (PAI)</t>
  </si>
  <si>
    <t>a9</t>
  </si>
  <si>
    <t>a10</t>
  </si>
  <si>
    <t>a3</t>
  </si>
  <si>
    <t>a1</t>
  </si>
  <si>
    <t>a2</t>
  </si>
  <si>
    <t>a4</t>
  </si>
  <si>
    <t>a5</t>
  </si>
  <si>
    <t>a6</t>
  </si>
  <si>
    <t>a7</t>
  </si>
  <si>
    <t>a8</t>
  </si>
  <si>
    <t>b1</t>
  </si>
  <si>
    <t>b2</t>
  </si>
  <si>
    <t>b3</t>
  </si>
  <si>
    <t>b4</t>
  </si>
  <si>
    <t>b5</t>
  </si>
  <si>
    <t>b6</t>
  </si>
  <si>
    <t>b7</t>
  </si>
  <si>
    <t>c1</t>
  </si>
  <si>
    <t>c2</t>
  </si>
  <si>
    <t>c3</t>
  </si>
  <si>
    <t>c4</t>
  </si>
  <si>
    <t>c5</t>
  </si>
  <si>
    <t>d1</t>
  </si>
  <si>
    <t>d2</t>
  </si>
  <si>
    <t>d3</t>
  </si>
  <si>
    <t>d4</t>
  </si>
  <si>
    <t>d5</t>
  </si>
  <si>
    <t>d6</t>
  </si>
  <si>
    <t>d7</t>
  </si>
  <si>
    <t>d8</t>
  </si>
  <si>
    <t>sin</t>
  </si>
  <si>
    <t xml:space="preserve"> - SNS</t>
  </si>
  <si>
    <t xml:space="preserve"> - INS</t>
  </si>
  <si>
    <t xml:space="preserve"> - INVIMA</t>
  </si>
  <si>
    <t xml:space="preserve"> - INC</t>
  </si>
  <si>
    <t xml:space="preserve"> - SAG</t>
  </si>
  <si>
    <t xml:space="preserve"> - SC</t>
  </si>
  <si>
    <t>SNS - INVIMA</t>
  </si>
  <si>
    <t>MSPA</t>
  </si>
  <si>
    <t>A3</t>
  </si>
  <si>
    <t>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t>
  </si>
  <si>
    <t xml:space="preserve">Expresa la relación de las muertes en población menor de 1 año en función de los nacimientos ocurridos en el mismo período. Es un indicador ligado al grado de desarrollo de un país que valora el estado de salud de la población. Es indicativo del nivel de vida y de la disponibilidad y acceso a los servicios de salud, tanto preventivos como de atención; muchas de las defunciones se consideran prevenibles o evitables, como enfermedades respiratorias, enfermedades infecciosas, deficiencias nutricionales, obstétricas, o el síndrome infantil de muerte súbita. Como es una defunción declarada se define mortalidad infantil registrada. </t>
  </si>
  <si>
    <t>Se define como el número de muertes de niños menores de 5 años cuya causa básica de muerte fue una Enfermedad Diarreica Aguda. La tasa se mide por cada 100.000 niños menores de 5 años. El análisis de las muertes por diarrea busca identificar los puntos críticos desde el acceso y la calidad de los servicios de salud prestada al menor y la identificación de factores de riesgo individuales y ambientales relacionados con el caso, de tal manera que se constituya en información valiosa para la definición de medidas en salud pública para la prevención y el control de las enfermedades diarreicas y la reorientación de la red de servicios.</t>
  </si>
  <si>
    <t>El indicador estima la proporción de habitantes de Colombia que se encuentran asegurados en salud. Sirve para realizar un seguimiento a la continuidad de la coberturas alcanzadas y la progresión hacia la cobertura universal</t>
  </si>
  <si>
    <t>Mide la afiliación de las niñas y niños en primera infancia al Sistema General de Seguridad Social en Salud, esta afiliación se puede realizar a través de dos regímenes: Contributivo o Subsidiado. Los Regímenes Especial y de Excepción (Magisterio, Fuerzas Militares, Policía Nacional, ECOPETROL y Universidades con dependencia especializada de servicios de salud), en los cuales los aportes son realizados con base en reglas internas de estas instituciones y también tienen cubrimiento familiar. Los niños y niñas cuyos padres por motivos de incapacidad de pago son participantes vinculados al SGSSS y mientras logran ser beneficiarios del régimen subsidiado, tendrán derecho a los servicios de atención de salud que prestan las Instituciones públicas y aquellas privadas que tengan contrato con el Estado.</t>
  </si>
  <si>
    <t>Hace referencia al tiempo (días) transcurrido desde la sospecha de la enfermedad hasta el inicio del tratamiento específico en los menores de 18 años que han recibido un diagnóstico confirmado de leucemia. Conocer la oportunidad de inicio de tratamiento de las leucemias en niños y lograr una reducción en el número de días transcurridos entre la sospecha de la enfermedad y el inicio del tratamiento de la misma, contribuye a mejorar un indicador que da cuenta de la efectividad y articulación de las actividades e intervenciones de las EAPB e IPS que se reflejarán en la reducción de la mortalidad evitable, el incremento de la supervivencia y la optimización en el uso de los recursos de los servicios de salud. EAPB= Entidades Administradoras de Planes de Beneficios</t>
  </si>
  <si>
    <t>La fuente de información corresponde al reporte de notificación individual de casos de Leucemias Agudas Pediátricas (LAP) a través del SIVIGILA del Instituto Nacional de Salud-INS, datos que son migrados al Ministerio de Salud y Protección Social (DED-GVSP) donde a través del trabajo que adelanta el equipo de la estrategia de seguimiento a LAP, se valida y verifica la información reportada para los casos confirmados, y se procede a calcular en cada paciente el tiempo en días desde la sospecha del diagnóstico hasta el inicio del tratamiento.El análisis de avance del indicador será realizado por la Subdirección de Enfermedades No Transmisibles quien a su vez recopilará los avances de otras instituciones adscritas, direcciones y subdirecciones de este Ministerio, que a través de su gestión aportan a impactar en el cumplimiento de la meta definida para este indicador (Instituto Nacional de Cancerología, Instituto Nacional de Salud, Dirección de Prestación de Servicios, Dirección de Aseguramiento, Oficina de Calidad, Dirección de Epidemiología y Demografía, Superintendencia Nacional de Salud).</t>
  </si>
  <si>
    <t>Tasa de mortalidad por cada 100.000 habitantes de 30 a 70 años. La meta esta basada en -----una de plan decenal es disminuir en un 2% la mortalidad prematura por ENT(cáncer, ecv, 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</si>
  <si>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Mide la cantidad de entidades departamentales o distritales con proyectos de infraestructura o dotación hospitalaria que han sido objeto de apoyo financiero con recursos de cofinanciación del Proyecto "Fortalecimiento de la capacidad instalada asociada a la prestación de servicios de salud en los componentes de infraestructura y dotación hospitalaria". El cumplimiento de la meta parte del supuesto de que exista el interés por acceder a recursos para desarrollar los proyectos, que éstos cumplen con los requisitos de viabilidad establecidos por el Ministerio de Salud y Protección Social y estará sujeto a las apropiaciones presupuestales disponibles en las vigencias 2015 a 2018.</t>
  </si>
  <si>
    <t>Los proyectos a cofinanciar, abarcan iniciativas contempladas en los respectivos planes bienales de inversiones de departamentos y distritos, aprobados por el Ministerio de Salud y Protección Social, conforme a la normatividad vigente para el sector. Implica priorización conforme a los criterios y condiciones que para la fuente nacional defina el Ministerio de Salud y Protección Social, en el marco del proyecto "Fortalecimiento de la capacidad instalada asociada a la prestación de servicios de salud en los componentes de infraestructura y dotación hospitalaria y sujeto a las apropiaciones presupuestales disponibles en las vigencias 2015 a 2018. La territorialización será el resultado del proceso de asignación de recursos en cada anualidad, conforme a los recursos apropiados y a los proyectos presentados, viabilizados y cofinanciados por parte de cada Entidad Territorial Departamental o Distrital. No es factible territorialización ex - ante, pues los productos obtenidos serán por demanda y sujetos al cumplimiento de los requisitos para la asignación de recursos por el mecanismo de transferencia, expedidos por el Ministerio de Salud y Protección Social.</t>
  </si>
  <si>
    <t>Mide el porcentaje de sedes de IPS públicas priorizadas que han registrado en el REPS servicios de salud bajo la modalidad de telemedicina con el propósito de superar limitaciones de oferta, de acceso a los servicios o de ambos en su área geográfica, en los componentes de promoción, prevención, diagnóstico, tratamiento y rehabilitación, soportados en tecnologías de la información y la comunicación (Ley 1419 de 2010). En este contexto en el Plan Nacional de Desarrollo del cuatrienio 2014 el Modelo Integral de Atención en Salud - MIAS incluye la incorporación de estrategias de telesalud para la población con limitaciones de accesibilidad geográfica, por lo cual el indicador expresará los avances en el número de sedes de prestadores con la modalidad de telemedicina con relación a los prestadores priorizados para su intervención en el cuatrienio.</t>
  </si>
  <si>
    <t>El objetivo es monitorear la proporción de casos identificados en estadíos tempranos como indicador secundario de la efectividad de los programas de detección temprana y/o programas screening. El avance hacia el cumplimiento de esta meta esta influenciado por la organización de los Programas de Detección Temprana de Cáncer de Mama en los que rige la estandarización de lenguajes, procesos y procedimientos, el monitoreo a otros indicadores de cobertura de tamización, calidad de los servicios de mamografía, entrenamiento a profesionales de la salud y seguimiento para el acceso al diagnóstico confirmado y acceso al tratamiento.</t>
  </si>
  <si>
    <t>Este indicador mide la oportunidad del sistema de salud a nivel nivel público y privado para realizar las acciones de promoción y prevención y para canalizar a las poblaciones vulnerables al VIH hacia un diagnóstico temprano. El diagnóstico oportuno reduce la morbi-mortalidad de las personas infectadas; en la medidas en que se logre acceder tempranamente al tratamiento Antirretroviral (ARV) y se logre que las personas alcancen niveles de carga viral indetectable, se corta en gran medida la cadena de transmisión y en consecuencia, se contribuye a disminuir la aparición de casos nuevos (tratamiento como prevención).</t>
  </si>
  <si>
    <t xml:space="preserve">El indicador se define como el número de instrumentos regulatorios establecidos para la prevención del exceso de peso. El indicador hace referencia a un marco normativo robustecido, que aborde áreas tales como el etiquetado nutricional la cual es una herramienta de información al consumidor, el control de la publicidad de alimentos dirigida en especial a la población infantil, entre otras. </t>
  </si>
  <si>
    <t>Tasa de mortalidad por cada 100.000 habitantes de 30 a 70 años. La meta esta basada en -----una de plan decenal es disminuir en un 2% la mortalidad prematura por ENT (cáncer, ecv,diabetes y enfermedad de vías respiratorias inferiores). *Enfermedades no transmisibles: Neoplasias, Enfermedades Isquémicas del corazón, Enfermedades Cerebrovasculares, Enfermedades Hipertensivas e insuficiencia cardiaca, diabetes y enfermedades de vías respiratorias inferiores.</t>
  </si>
  <si>
    <t>Este indicador presenta el número de municipios en los que se realizan Laboratorios de Convivencia Social y Cultura Ciudadana que permitan identificar qué acciones tienen o no potencial para la prevención de la violencia intrafamiliar. El objetivo es aumentar el número de labotorios realizados en municipios de diferentes regiones del país.</t>
  </si>
  <si>
    <t>Presenta el número de municipios integrados al Observatorio Nacional de Convivencia y Protección de la Vida Municipios que reportan indicadores de convivencia o cultura ciudadana al Observatorio Nacional de Convivencia y Protección de la Vida. El Objetivo es aumentar el numero de municipios que reportan y hacen uso de la información del Observatorio para la toma de decisiones.</t>
  </si>
  <si>
    <t>Es el número de nacidos vivos a termino (37 semanas), con peso inferior a 2.500 gramos medido al momento del nacimiento, y el total de nacimientos a termino, en un determinado país, territorio o área geográfica</t>
  </si>
  <si>
    <t>El MSPS implementa la estrategia de prevención de embarazo en la adolescencia - PEA en los municipios priorizados en donde se han identificado las tasas más altas de embarazo en adolescentes, (245 municipios de 15 departamentos) en los que se observan los promedios más altos de tasas específicas de fecundidad de adolescentes de 10 a 14 y 15 a 19 años desde el año 2005 a 2012*; siendo este un factor que puede conllevar a problemas de movilidad social tales como la deserción escolar, informalidad laboral, riesgos de salud y desarrollo de niños, niñas y adolescentes, entre otros. La implementación se realizará por medio de un acompañamiento que podrá ser brindado en modalidad presencial y/o vitual; su periodicidad dependerá de las necesidades y proyecciones de cada entidad territorial frente al tema.</t>
  </si>
  <si>
    <t>Para obtener el resultado del indicador se tienen en cuenta los reportes trimestrales del equipo nacional y/o gestor territorial en los que se evidencian los municipios en los cuales se ha implementado la estrategia de prevención de embarazo en adolescentes, de acuerdo al cumplimiento de estos requisitos: 1) Acta de compromisos de la mesa intersectorial municipal de prevención de embarazo en la adolescencia (mínimo con los siguientes sectores: ICBF, salud, educación, y representante de NNAJ) - NOTA: Esta mesa puede derivarse de la Mesa de Infancia, Adolescencia y Familia o articularse con los comités de convivencia escolar (Ley 1620 de 2013). 2) Plan de Desarrollo Municipal que incluye políticas, programas y/o proyectos para la prevención del embarazo en la adolescencia o Plan Municipal de Prevención del Embarazo en la Adolescencia, bajo los lineamientos nacionales. 3) Oferta institucional en el municipio respecto a la promoción de los derechos sexuales y reproductivos y la prevención del embarazo en la adolescencia. Se valida este criterio si el municipio cumple con cuatro (4) de los siguientes seis (6) criterios: a. Mínimo el 50% de las instituciones educativas del municipio cuentan con proyecto pedagógico en educación para la sexualidad (PESCC), según reporte de la Secretaría de Educación certificada, según informes de Inspección y Vigilancia. b. El municipio cuenta con un Servicio de Salud Amigable para Adolescentes y Jóvenes (SSAAJ), en cualquiera de sus tres modalidades, por cada 15.000 adolescentes de 10 a 19 años, según proyecciones DANE en los municipios categoría 1 a 3 con cobertura urbana y rural, y al menos un SSAAJ en municipios categoría 4 a 6 con cobertura urbano y rural. c. El municipio cuenta con el Programa 􀂳Generaciones con Bienestar􀂴􀀑􀀃d. El municipio promueve, impulsa o apoya la creación de mínimo un grupo, organización o red de niños, niñas, adolescentes y/o jóvenes que promueven los derechos sexuales y reproductivos. e. El municipio implementa estrategias para garantizar la permanencia escolar de adolescentes gestantes, madres y padres adolescentes en las instituciones educativas del municipio. f. El municipio implementa la Jornada única en las instituciones educativas públicas. 4) Mínimo dos actividades de sensibilización durante el año de la estrategia de prevención de embarazo en la adolescencia, dirigida a la comunidad en general (toma a parques, marchas, foros, conciertos, etc.), desde un enfoque de derechos y con perspectiva de género. Una de estas actividades debe realizarse en el marco de la Semana Andina de Prevención de embarazo en la adolescencia.</t>
  </si>
  <si>
    <t>Se trata de la proporción de entidades territoriales departamentales que sostienen un 80% de cobertura de nacidos vivos cuyas madres reciben 4 o más controles prenatales según los certificados de nacido vivo del sistema de estadísticas vitales.</t>
  </si>
  <si>
    <t>Evalúa el cumplimiento de coberturas con Pentavalente en la población objeto, niños menores de 1 año de edad, que han recibido la vacuna pentavalente, la cual viene en presentación combinada contra las enfermedades difteria, tos ferina, tétanos, hepatitis B y meningitis producida por el Haemophilus influenzae tipo b. La vacunación es la actividad más costo efectiva y esencial en la prevención, control, eliminación y erradicación de las enfermedades inmunoprevenibles. El seguimiento a las coberturas de vacunación permite evaluar el avance del programa.</t>
  </si>
  <si>
    <t>La información proviene del Programa Ampliado de Inmunizaciones (PAI). El cálculo de las cobertura de vacunación se realiza mediante la comparación de las terceras dosis aplicadas de vacuna pentavalente en los menores de un año de edad (numerador) con respecto a la población total a vacunar (denominador); teniendo en cuenta que este denominador a partir del año 2012 corresponde a la meta programática asignada desde este Ministerio, la cual es obtenida con base en el factor de corrección de nacidos vivos, el histórico de dosis aplicadas, el número de nacidos vivos por lugar de residencia de la madre y los resultados de los monitoreos rápidos de coberturas de vacunación que se realizan en terreno.</t>
  </si>
  <si>
    <t>Hace referencia al % de las EPS que aplican la estrategia de gestión integral del riesgo en salud, para al menos un 50% de las rutas de atención específicas por grupos de riesgo establecidas por el MSPS, teniendo en cuenta los ámbitos territoriales definidos para la atención integral en salud. El Sistema de gestión integral del riesgo en salud debe ser entendido en sus dos dimensiones: la epidemiológica y la económica. La primera se refiere a la minimización de eventos de enfermedad, trauma o muerte. La segunda, al equilibrio económico derivado de una de un adecuada organización empresarial para adelantar la gestión del riesgo en salud.</t>
  </si>
  <si>
    <t>El indicador pretende medir el avance del proyecto Datos mínimos básicos de la historia clínica del ciudadanoque está desarrollando la Oficina TIC del Ministerio de Salud y Protección Social (MSPS). A diciembre de 2015, un primer conjunto de variables (20 variables) que forman parte de la Historia Clínica estará a disposición del 100% de las IPS; el Ministerio irá incluyendo nuevas variables cada semestre. Para 2016, las primeras variables de la historia clínica estarán dispuestas para los ciudadanos, en el SISPRO. En 2016, se incluirá la incorporación de las atenciones en salud de menores de 18 años y gestantes (Resolución 2175 de 2015, "Por la cual se establece el anexo técnico para el reporte de las atenciones en salud a menores de 18 años, gestantes y atenciones de parto y se adopta el mecanismo de transferencia de los archivos"), así como la lista de EPS donde se han realizado atenciones en salud (con fechas). Este conjunto de datos mínimos básicos podrá integrarse a la carpeta del ciudadanoque promueve el Ministerio de Tecnologías de la Información y las Comunicaciones.</t>
  </si>
  <si>
    <r>
      <rPr>
        <b/>
        <sz val="12"/>
        <color theme="0"/>
        <rFont val="Arial"/>
        <family val="2"/>
      </rPr>
      <t xml:space="preserve">OBJETIVO DE LA ESTRATEGIA SECTORIAL - PND: </t>
    </r>
    <r>
      <rPr>
        <sz val="12"/>
        <color theme="0"/>
        <rFont val="Arial"/>
        <family val="2"/>
      </rPr>
      <t>Mejorar las condiciones de salud de la población colombiana y propiciar el goce efectivo del derecho a la salud, en condiciones de calidad, eficiencia, equidad y sostenibilidad</t>
    </r>
  </si>
  <si>
    <r>
      <rPr>
        <b/>
        <sz val="12"/>
        <color theme="0"/>
        <rFont val="Arial"/>
        <family val="2"/>
      </rPr>
      <t xml:space="preserve">OBJETIVO ESPECÍFICO: </t>
    </r>
    <r>
      <rPr>
        <sz val="12"/>
        <color theme="0"/>
        <rFont val="Arial"/>
        <family val="2"/>
      </rPr>
      <t>Aumentar el acceso efectivo a los servicios y mejorar la calidad en la atención</t>
    </r>
  </si>
  <si>
    <t>MSPS - CDFLA - INC - SAD - SC - INS - SNS - INVIMA - FPSFFNNC - FONPRECON</t>
  </si>
  <si>
    <t>PLAN ESTRATÉGICO 2015-2018
SECTOR SALUD Y PROTECCIÓN SOCIAL</t>
  </si>
  <si>
    <r>
      <rPr>
        <b/>
        <sz val="12"/>
        <color theme="0"/>
        <rFont val="Arial"/>
        <family val="2"/>
      </rPr>
      <t xml:space="preserve">OBJETIVO DE LA ESTRATEGIA SECTORIAL - PND: </t>
    </r>
    <r>
      <rPr>
        <sz val="12"/>
        <color theme="0"/>
        <rFont val="Arial"/>
        <family val="2"/>
      </rPr>
      <t>Buen Gobierno</t>
    </r>
  </si>
  <si>
    <r>
      <rPr>
        <b/>
        <sz val="12"/>
        <color theme="0"/>
        <rFont val="Arial"/>
        <family val="2"/>
      </rPr>
      <t xml:space="preserve">OBJETIVO ESPECÍFICO: </t>
    </r>
    <r>
      <rPr>
        <sz val="12"/>
        <color theme="0"/>
        <rFont val="Arial"/>
        <family val="2"/>
      </rPr>
      <t>Afianzar la lucha contra la corrupción, transparencia y rendición de cuentas</t>
    </r>
  </si>
  <si>
    <t>Implementar la Política Pública Integral Anticorrupción (PPIA)</t>
  </si>
  <si>
    <t>No. de entidades del Sector que reportan completo su plan Anticorrupción</t>
  </si>
  <si>
    <t>No. de entidades del Sector que cumplen con la Ley 1712 de 2014</t>
  </si>
  <si>
    <t>No. de entidades del Sector que cumplen el componente Rendición de Cuentas (Democratización de la Administración Pública)</t>
  </si>
  <si>
    <r>
      <rPr>
        <b/>
        <sz val="12"/>
        <color theme="0"/>
        <rFont val="Arial"/>
        <family val="2"/>
      </rPr>
      <t xml:space="preserve">OBJETIVO ESPECÍFICO: </t>
    </r>
    <r>
      <rPr>
        <sz val="12"/>
        <color theme="0"/>
        <rFont val="Arial"/>
        <family val="2"/>
      </rPr>
      <t>Promover la Eficiencia y la Eficacia Administrativa</t>
    </r>
  </si>
  <si>
    <t>Reforma administrativa</t>
  </si>
  <si>
    <t xml:space="preserve">Estructurar y poner en funcionamiento la Entidad Administradora de los Recursos </t>
  </si>
  <si>
    <t>Gestión pública efectiva y estándares mínimos de prestación de servicio al ciudadano</t>
  </si>
  <si>
    <t>No. de entidades del Sector que mantienen actualizado el reporte al SUIT</t>
  </si>
  <si>
    <t>No. de entidades del Sector que cumplen la Política de Servicio al Ciudadano</t>
  </si>
  <si>
    <t>Porcentaje de implementación de las recomendaciones de la OCDE en materia de control interno</t>
  </si>
  <si>
    <t>Empleo público fortalecido</t>
  </si>
  <si>
    <t xml:space="preserve">No. de entidades del Sector que cuentan con una gestión estratégica del talento humano implementada </t>
  </si>
  <si>
    <t>Porcentaje de implementación del Plan Estratégico de Empleo Público, que incluya las recomendaciones de la OCDE</t>
  </si>
  <si>
    <t>Modernización archivos públicos</t>
  </si>
  <si>
    <t>No. de entidades del Sector con sistema de gestión de documentos electrónicos implementado</t>
  </si>
  <si>
    <t>No. de entidades del Sector con tablas de retención documental implementadas</t>
  </si>
  <si>
    <t>Porcentaje de implementación de las estrategias GEL</t>
  </si>
  <si>
    <t>Infraestructura física para la gestión pública</t>
  </si>
  <si>
    <t>No. de entidades del Sector con procesos de fortalecimiento estructural (construcción, adecuación y/o dotación), adelantados</t>
  </si>
  <si>
    <r>
      <rPr>
        <b/>
        <sz val="12"/>
        <color theme="0"/>
        <rFont val="Arial"/>
        <family val="2"/>
      </rPr>
      <t xml:space="preserve">OBJETIVO ESPECÍFICO: </t>
    </r>
    <r>
      <rPr>
        <sz val="12"/>
        <color theme="0"/>
        <rFont val="Arial"/>
        <family val="2"/>
      </rPr>
      <t>Optimizar la gestión de la información</t>
    </r>
  </si>
  <si>
    <t>Información estadística</t>
  </si>
  <si>
    <t>No. de entidades del Sector reportando información al SISPRO</t>
  </si>
  <si>
    <t>Seguimiento y evaluación de las políticas públicas</t>
  </si>
  <si>
    <t>No. de entidades del Sector obligadas a reportar a SPI, con indicadores actualizados</t>
  </si>
  <si>
    <t>Índice de actualización de los indicadores del PND Sinergia</t>
  </si>
  <si>
    <r>
      <rPr>
        <b/>
        <sz val="12"/>
        <color theme="0"/>
        <rFont val="Arial"/>
        <family val="2"/>
      </rPr>
      <t xml:space="preserve">OBJETIVO ESPECÍFICO: </t>
    </r>
    <r>
      <rPr>
        <sz val="12"/>
        <color theme="0"/>
        <rFont val="Arial"/>
        <family val="2"/>
      </rPr>
      <t>Optimizar la gestión de la inversión de los recursos públicos</t>
    </r>
  </si>
  <si>
    <t>Presupuesto de inversión informado por desempeño y resultados</t>
  </si>
  <si>
    <t>No. de entidades del Sector con proyectos de inversión ajustados a la metodología de planeación por resultados (Productos)</t>
  </si>
  <si>
    <t>Estandarizar y hacer más eficiente la contratación estatal</t>
  </si>
  <si>
    <t>No. de entidades del Sector utilizando el SECOP II</t>
  </si>
  <si>
    <t>Sistema de Información del Sistema de Compra público Implementado</t>
  </si>
  <si>
    <r>
      <rPr>
        <b/>
        <sz val="14"/>
        <color theme="1"/>
        <rFont val="Arial"/>
        <family val="2"/>
      </rPr>
      <t>Nota</t>
    </r>
    <r>
      <rPr>
        <sz val="14"/>
        <color theme="1"/>
        <rFont val="Arial"/>
        <family val="2"/>
      </rPr>
      <t xml:space="preserve">: Para consulta, de click sobre el cuadro que contiene la descripción del Objetivo, para volver, de click sobre la flecha </t>
    </r>
    <r>
      <rPr>
        <b/>
        <sz val="14"/>
        <color theme="1"/>
        <rFont val="Arial"/>
        <family val="2"/>
      </rPr>
      <t>REGRESAR</t>
    </r>
  </si>
  <si>
    <t>Programa de incentivos a formación de profesionales (Becas Crédito)</t>
  </si>
  <si>
    <r>
      <rPr>
        <b/>
        <sz val="12"/>
        <color theme="0"/>
        <rFont val="Arial"/>
        <family val="2"/>
      </rPr>
      <t xml:space="preserve">OBJETIVO ESPECÍFICO: </t>
    </r>
    <r>
      <rPr>
        <sz val="12"/>
        <color theme="0"/>
        <rFont val="Arial"/>
        <family val="2"/>
      </rPr>
      <t>Mejorar las condiciones de salud de la población y disminuir las brechas de resultados en salud</t>
    </r>
  </si>
  <si>
    <r>
      <rPr>
        <b/>
        <sz val="12"/>
        <color theme="0"/>
        <rFont val="Arial"/>
        <family val="2"/>
      </rPr>
      <t xml:space="preserve">OBJETIVO ESPECÍFICO: </t>
    </r>
    <r>
      <rPr>
        <sz val="12"/>
        <color theme="0"/>
        <rFont val="Arial"/>
        <family val="2"/>
      </rPr>
      <t>Recuperar la confianza y la legitimidad en el sistema</t>
    </r>
  </si>
  <si>
    <r>
      <rPr>
        <b/>
        <sz val="12"/>
        <color theme="0"/>
        <rFont val="Arial"/>
        <family val="2"/>
      </rPr>
      <t xml:space="preserve">OBJETIVO ESPECÍFICO: </t>
    </r>
    <r>
      <rPr>
        <sz val="12"/>
        <color theme="0"/>
        <rFont val="Arial"/>
        <family val="2"/>
      </rPr>
      <t>Asegurar la sostenibilidad financiera del sistema en condiciones de eficiencia</t>
    </r>
  </si>
  <si>
    <t>I = (Total de PQR respondidas en el período / Número total de PQR con contacto efectivo en el período) * 100 - Período: desde el primero de enero a la fecha de medición I: Porcentaje acumulado de PQR respondidas por las Entidades Administradoras de Planes de Beneficios</t>
  </si>
  <si>
    <t>Mediante una encuesta en la cual se realiza un seguimiento posterior al mes en el que las peticiones, quejas y reclamos fueron radicadas por el usuario ante la Superintendencia, y al ser de competencia de las EAPB fueron trasladadas a las mismas. En este seguimiento se pregunta al usuario si la EAPB da respuesta a su solicitud y si dicha solicitud fue resuelta. El seguimiento se hace en tres fases: Fase1: Aplicación de encuesta por canales IVR y Correo electrónico; Fase 2: Aplicación de encuesta por canal IVR, para los resultados no exitosos de correo electrónico en la fase 1; Fase 3: Llamada personalizada para los resultados no exitosos de la fase 2. A partir de los resultados de la encuesta, se calcula un indicador del porcentaje de respuesta de la EAPB a la PQR acumulado al momento del período de medición, con respecto a los contactos efectivos alcanzados mediante la encuesta en el mismo período.</t>
  </si>
  <si>
    <t>El indicador se puede ver afectado por coyunturas como cuando la EAPB va a ser sometida a procesos de liquidación. En este sentido, el indicador podría presentar algunas variaciones, ya que el numerador es suceptible al estado de la EAPB. Por otra parte, el denominador se puede ver afectado dependiendo de las características de la población y el acceso que tenga a los medios por los cuales se hace contacto para el seguimiento. Para el inicio de este ejercicio de seguimiento y fijación de metas la Superintendencia tiene como referente de línea base los resultados de la encuenta de abril de 2015, mes a partir del cual se empezó a realizar esta actividad. Esta línea base corresponde a 41% de PQR recibidas en el mes de abril y respondidas por la EAPB con respecto a las PQR del mes de abril sobres las cuales hubo contacto efectivo.</t>
  </si>
  <si>
    <t>MSPS - INC - SAD - INS - SNS - INVIMA</t>
  </si>
  <si>
    <t>No. de entidades del Sector con modelos de evaluación orientados al cumplimiento de objetivos y metas institucionales implementados</t>
  </si>
  <si>
    <t>ENTIDAD</t>
  </si>
  <si>
    <t>MSPS - MINISTERIO DE SALUD Y PROTECCIÓN SOCIAL</t>
  </si>
  <si>
    <t>CDFLA - CENTRO DERMATOLÓGICO "FEDERICO LLERAS ACOSTA"</t>
  </si>
  <si>
    <t>INC - INSTITUTO NACIONAL DE CANCEROLOGÍA</t>
  </si>
  <si>
    <t>SAD - SANATORIO DE AGUA DE DIOS</t>
  </si>
  <si>
    <t>SC - SANATORIO DE CONTRATACIÓN</t>
  </si>
  <si>
    <t>INS - INSTITUTO NACIONAL DE SALUD</t>
  </si>
  <si>
    <t>SNS - SUPERINTENDENCIA NACIONAL DE SALUD</t>
  </si>
  <si>
    <t>INVIMA - INSTITUTO NACIONAL DE VIGILANCIA DE MEDICAMENTOS Y ALIMENTOS</t>
  </si>
  <si>
    <t>FONPRECON - FONDO DE PREVISIÓN SOCIAL DEL CONGRESO</t>
  </si>
  <si>
    <t>FPSFFNNC - FONDO PASIVO SOCIAL FERROCARRILES NACIONALES DE COLOMBIA</t>
  </si>
  <si>
    <t>REPORTES PERIÓDICOS DE AVANCE</t>
  </si>
  <si>
    <t>ACTIVIDADES DESARROLLADAS POR LA ENTIDAD</t>
  </si>
  <si>
    <t>OBSERVACIONES DE LA OFICINA DE CONTROL INTERNO</t>
  </si>
  <si>
    <t>SEGUIMIENTO A OBSERVACIONES DE LA OFICINA DE CONTROL INTERNO</t>
  </si>
  <si>
    <t>Este indicador no aplica para el Invima toda vez que va orientado a la prestación de servicios de salud</t>
  </si>
  <si>
    <t>No aplica para el Invima</t>
  </si>
  <si>
    <t>Las actividades evidenciadas en el seguimiento realizado por la Oficina de Control Interno, están relacionadas con el respectvo indicador.</t>
  </si>
  <si>
    <t>N/A</t>
  </si>
  <si>
    <t>Este indicador no aplica para el Invima ya que no esta dentro de sus competencias</t>
  </si>
  <si>
    <t>Este indicador no aplica al Invima por lo que la entidad no tiene competencia para controlar los precios de tecnologías en salud.</t>
  </si>
  <si>
    <t>Se elaboró el plan anticorrupción y de atención al ciudadano 2017 y se publicó el 31 de enero de 2017. En el componente de gestión de riesgos de corrupción se realizaron los ajustes de acuerdo al monitoreo realizado a los riesgos del 2016, dando como resultado un ajuste en el procedimiento y en los formatos para el reporte. El Invima sigue trabajando en las iniciativas adicionales que nos pide el plan pero vemos la necesidad de trabajar y reportar lo que el instituto hace en materia de lucha contra la ilegalidad y la corrupción.</t>
  </si>
  <si>
    <t>La Oficina de Control Interno realizó seguimiento al Plan Anticorrupción y Atención al Ciudadano en el mes de Mayo del 2017 en la cual se evidencio que 2 actividades no se cumplieron en las fechas establecidas.  Es importante cumplir con las fechas señaladas para el cumplimiento de estas.</t>
  </si>
  <si>
    <t>Previo a la audiencia pública, el Instituto realizó cuatro mesas de trabajo lideradas por los directores misionales con los usuarios para atender inquietudes y sugerencias sobre diversos temas de interés contando con la participación de aproximadamente 190 representantes de la industria, agremiaciones, microempresarios, titulares de registros sanitarios y ciudadanos en general.
Adicional a lo anterior el Invima publica en su página web y en redes sociales mediante piezas gráficas comunicados acerca de la entidad, recomendaciones, próximos eventos, recordatorios, métodos de consulta entre otros. De esta manera se logra llegar a la ciudadanía y se toman en cuenta las recomendaciones por parte de ellos.</t>
  </si>
  <si>
    <t>En el segundo trimestre se racionalizaron 3 tramites dentro de los cuales se aplicó el tipo de racionalización normativa al trámite “Modificación de Registro Sanitario, Permiso Sanitario o de comercialización, cambios  o actualización de Notificación Sanitaria” con la entrada en vigencia de los decretos 581 y 582 del 04 de abril de 2017, al trámite “Registro Sanitario automático para Dispositivos Médicos y Equipos biomédicos que no sean de tecnología controlada de fabricación nacional e importados Clase I y IIA” se realizó el tipo de racionalización Fusión del trámite u otros procedimientos administrativos y el tramite “Registro Sanitario de Dispositivos Médicos y Equipos Biomédicos que no sean de tecnología controlada importados Clase I y IIA” se aplicó el tipo de racionalización Eliminación del trámite.”</t>
  </si>
  <si>
    <t>No se tienen lineamientos al respecto</t>
  </si>
  <si>
    <t>En el segundo trimestre del año 2017, se publicaron 134  procesos de contratación en la plataforma del SECOP I, de los cuales 114 se encuentran en estado Celebrado y que corresponden a 107 contratos; y 2 procesos publicados en el SECOP II. 
Para este trimestre se publicaron de esos 134 procesos,  4 por modalidad de Acuerdos marco de precios en la plataforma de Colombia compra eficiente, que corresponden a su vez a 9 contratos.</t>
  </si>
  <si>
    <t>La metodología de gestión de proyectos institucionales se ha fortalecido definiendo indicadores de resultado para cada programa y  proyecto los cuales son medidos a lo largo del ciclo de ejecución de los mismos de manera periódica de tal manera que se puedan tomar alertas tempranas para mejorar el desempeño de las áreas garantizando un mejor resultado toda vez que los planes programas y proyectos que cuentan con recursos de inversión van en función de resultados medibles, dando así cumplimiento a los lineamientos del Departamento Nacional de Planeación (DNP) de planear actividades y recursos en función de resultados medibles.</t>
  </si>
  <si>
    <t>No Aplica</t>
  </si>
  <si>
    <t>Se realiza seguimiento y reporte de las metas y productos de los proyectos de inversión que están inscritos en el banco de proyectos del DNP, se reportan los indicadores de producto, de gestión y financieros. El Invima cuenta con 11  proyectos inscritos en BPIN de los cuales 8 apropian recursos y durante el segundo trimestre alimentó en el aplicativo SPI con el fin de tener los indicadores actualizados de conformidad al Decreto 2844 del 2010 en el Artículo 28.</t>
  </si>
  <si>
    <t xml:space="preserve">
En el segundo trimestre del año 2017, se obtuvieron los siguientes resultados:
• Se realizaron 13 asistencias técnicas, de las cuales el 92% corresponden a la aplicación de estándares de calidad a los laboratorios de Salud Pública y el 8% con el objetivo de fortalecer a los LSP en el reporte mensual de los resultados analísticos y su análisis.
• Se realizaron 5  capacitaciones, el 60% enfocada a  explicar la importancia de la toma de muestras de productos farmacéuticos y de alimentos para el análisis de organismos genéticamente modificados,  el 20% para el fortalecimiento de los laboratorios privados en relación a la resolución 1619 de 2015 y el otro 20% para el fortalecimiento de los LSP de Salud Pública en el reporte de los resultados analísticos de alimentos de su región.
• Se realizó la aplicación de 5 interlaboratorios a los laboratorios de salud pública departamentales y distrital, en los que participaron 18 LSP en al menos 1 interlaboratorio.
• Implementación y/o estandarización de 9 metodologías nuevas.
• Se realizó el análisis de 3.229 muestras de productos de la competencia del Invima, además de la liberación de lote 196 productos biológicos.
• Los grupos de laboratorio del Invima han participado en 17 ensayos interlaboratorios.
• Se realizaron las validaciones y/o verificaciones de 6 nuevas metodologías.
</t>
  </si>
  <si>
    <t xml:space="preserve">El Invima cuenta con el programa "Seguimiento e implementación a la estrategia GEL", el cual muestra para el segundo trimestre del año 2017, el siguiente avance en sus actividades:
I. Implementación del uso de las tecnologías de la información para trámites y servicios a través de medios electrónicos año 2016:
Diseñar e implementar estrategias de promoción de los trámites y servicios disponibles por medios electrónicos:
1. se realizan las siguientes publicaciones en redes sociales y pagina web:
* Se realizan 1.505 TWEETS, relacionados con temas de educación sanitaria, información de interés general, información sobre los canales de atención al ciudadano, entre otros, a través de los cuales se logra un total de 496 seguidores nuevos.  
* A través de Facebook, se alcanza un total de 4.806 likes, logrando un alcance de 858.186 usuarios, con 861 publicaciones.
* En YouTube, se registran 10 piezas audiovisuales con los siguientes temas: Ruedas de prensa, intervención del director general y rendición de cuentas. 
2. Durante el segundo trimestre de 2017 se realizaron las siguientes registratones:
* El 4 de abril del 2017 se desarrolló jornada de expedición de registros, permisos y notificación sanitaria de alimentos en la ciudad de Barranquilla, atendiendo un total de 58 usuarios, radicando 15 tramites (1 registros nuevos,6 notificaciones sanitarias,1 permisos sanitarios y 7 de otros  tramites como modificación, renovación y CVL).
* El 23 de mayo de 2017 se desarrolló jornada de expedición de registros, permisos y notificación sanitaria de alimentos en la ciudad de Villavicencio, atendiendo un total de 73 usuarios, radicando 21 tramites (6 registros nuevos,7 notificaciones sanitarias y 19 de otros  tramites como modificación, renovación y CVL).
* El 6 de junio 2017 se desarrolló jornada de expedición de registros, permisos y notificación sanitaria de alimentos en la ciudad de Montería, atendiendo un total de 64 usuarios, radicando 33 tramites (6 registros nuevos,7 notificaciones sanitarias, y 20 de otros  tramites como modificación, renovación y CVL).
* El 9 de mayo de 2017 se desarrolló jornada de expedición de notificación sanitaria obligatorias de cosméticos y productos de aseo   en la ciudad de Medellín, atendiendo un total de 19 usuarios, radicando 47 tramites ( 4 renovaciones, 18 cambios y 7 anexos). 
Durante los días 4 de abril, 23 de mayo y 6 de junio de 2017, se realiza capacitación sobre revisión y radicación de tramites de alimentos  en Costa Caribe 1  (Barranquilla),  Orinoquía(Villavicencio) y  Costa Caribe 2(Montería) respectivamente. Con el fin de reforzar y evaluar lo aprendido en estas capacitaciones los días de las actividades de registratones,   los funcionarios apoyaron con la revisión y radicación de trámites de alimentos.
El día 9 de mayo de 2017 en la ciudad de Medellín se realiza capacitación sobre revisión y radicación para trámites de notificación sanitaria obligatoria de productos de cosméticos y productos de aseo. 
3. Invima presente en la Feria Nacional de Servicio al Ciudadano en:
* Ipiales - Nariño
* La Dorada – Caldas
Diseñar y aplicar herramientas para evaluar la satisfacción de los usuarios respecto a los servicios y/o trámites ofrecidos:
Se encuentra en revisión encuesta de percepción de servicio para ser publicada en la página web con el fin de que la gente pueda participar en la construcción de acciones para la mejora de servicio. (Publicación mes de julio)
Racionalización de trámites:
En el segundo trimestre se racionalizaron los siguientes 3 trámites, así:
• Modificación de Registro Sanitario, Permiso Sanitario o de comercialización, cambios o actualización de Notificación Sanitaria con la entrada en vigencia de los decretos 581 y 582 del 04 de abril de 2017, se aplicó el tipo de racionalización normativa al trámite.
• Registro Sanitario automático para Dispositivos Médicos y Equipos biomédicos que no sean de tecnología controlada de fabricación nacional e importados Clase I y IIA, se realizó el tipo de racionalización Fusión del trámite u otros procedimientos administrativos
• Registro Sanitario de Dispositivos Médicos y Equipos Biomédicos que no sean de tecnología controlada importados Clase I y IIA, se aplicó el tipo de racionalización Eliminación del trámite.
II. Implementación de las actividades de transparencia, participación y colaboración en los asuntos públicos, mediante el uso de las tecnologías de la información y las comunicaciones para un gobierno abierto:
Participación y colaboración:
Se publica en la página web del Invima el plan de participación ciudadana con el cronograma de actividades 2017 y se remite a revisión el procedimiento institucional de participación ciudadana para su publicación en el mapa de macro procesos.
El 15 de marzo de 2017 se realiza la audiencia pública de rendición de cuentas en la ciudad de Bogotá, previo al evento con motivo de promover la participación ciudadana los 6 y 7 de marzo de 2017 se realizan cuatro mesas de trabajo lideradas por las direcciones misionales en donde se abre espacio para recibir sugerencias y retroalimentación por parte de los grupos de interés.  
*Se encuentra en revisión encuesta de percepción de servicio para ser publicada en la página web con el fin de que la gente pueda participar en la construcción de acciones para la mejora de servicio.
*el 15 de junio de 2017 con el fin de involucrar a la ciudadanía en la construcción de políticas, programas y proyectos institucionales, el Instituto Nacional de Vigilancia de Medicamentos y Alimentos (Invima) pone a su consideración el proyecto de la política institucional de calidad de atención y trato digno al ciudadano; actualmente se están analizando las sugerencias realizadas por los ciudadano
Transparencia:
Se viene actualizando la información, La última actualización del inventario de información fue del 12 de junio de 2017, cabe anotar que en boletín jurídico de 30 de junio de 2017 se socializo la ley 1712 de acceso a la información pública y se explicó el objeto y los sujetos obligados a cumplir esta ley.
Datos abiertos:
1. Se actualizaron mensualmente 57 conjuntos de datos. Teniendo en cuenta que existían varios dataset que hacían referencia a eventos adversos, estos fueron consolidados en uno solo y publicados, razón por la cual disminuyó la cantidad de 62 a 57 conjuntos de datos publicados en el portal del Gobierno Colombiano
2. Se revisa y ajusta la calidad de los datos respecto a mayúsculas y formato fecha en los siguientes dataset:
- Establecimientos con riesgo asociado
- Eventos adversos de medicamentos
3. Se ha venido realizando la publicación y divulgación de los datos abiertos a través de redes sociales como facebook, tweeter y pantallas de atención al ciudadano.
4.  Se publicó los siguientes nuevos datos abiertos, resultado de la agrupación mencionada en el numeral 1: Eventos adversos de Medicamentos
III. Implementación de las tecnologías de la información para la gestión y eficiencia administrativa institucional:
Arquitectura empresarial:
Con base en el diagnóstico del marco de referencia de Arquitectura empresarial, realizado por la empresa Microsoft a finales del año 2016, en el cual se identificaron oportunidades de mejora y nuevas brechas, se solicitó una partida presupuestal para el año 2018 que permita la implementación de las iniciativas previamente identificadas.
Estrategia de uso eficiente del papel:
1. Socialización de material para la sensibilización frente a la importancia de la reducción del consumo de papel, pieza remitida por medio del correo institucional a todos los servidores públicos del Invima en el mes de abril de 2017.
2. Inclusión del componente ambiental dentro de ellos el programa ambiental "menos papel, más gestión" como parte del concurso interno "Invima Soy Yo", estrategia para la construcción de una cultura organizacional integral.
3. Sensibilización de temas ambientales por medio del juego la culebrita a la Dirección de alimentos y bebidas y la Dirección de Medicamentos y productos Biológicos entre ellos el "programa ambiental menos papel, más gestión".
IV. Implementación Fase II del sistema de gestión de seguridad y privacidad de la información en el Invima 2016:
Se ha venido trabajando en la reestructuración de un modelo de seguridad de la información a la construcción e implantación de un Sistema de Gestión de Seguridad y Privacidad de la Información (SGSPI), con base en los avances obtenidos hasta el momento, para lo cual se contrató un oficial de seguridad que realizará actividades encaminadas en el fortalecimiento del sistema. 
</t>
  </si>
  <si>
    <t>Para el segundo trimestre de 2017 se han aprobado  por parte del Comité Institucional de Desarrollo administrativo diez (10) Tablas de Retención Documental-TRD mediante acta No. 04 del 26 de abril de 2017, para un total a la fecha de 42 TRD aprobadas: 
. En Acta No. 004 de 2017 de Comité Institucional de Desarrollo Administrativo de fecha 26 de Abril de 2017, se aprobaron  10 TRD de las siguientes dependencias: Oficina de Laboratorios y Control de Calidad, Grupo de Laboratorio de Organismos Genéticamente Modificados, Grupo de Laboratorio de Productos Biológicos, Grupo Laboratorio de Productos Farmacéuticos y Otras Tecnologías, Grupo de Laboratorio Físico- Mecánico de Dispositivos Médicos y Otras Tecnologías, Grupo de Laboratorio Fisicoquímico de Alimentos y Bebidas,  Grupo de Laboratorio de Microbiología de Alimentos y Bebidas, Oficina de Atención al Ciudadano, Grupo de Procesos y Reclamaciones y el  Grupo de Trámites y Servicios.</t>
  </si>
  <si>
    <t>Para la actividad en mención no se tienen avances teniendo en cuenta que los sistemas de gestión de documentos electrónicos, se encuentran inmersos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tecnológicos, y de Recursos Materiales y Consumibles, ya que el Grupo de Gestión Documental y Correspondencia no cuenta presupuesto para dicha actividad.</t>
  </si>
  <si>
    <t xml:space="preserve">El censo de establecimientos vigilados del Invima ascendió a 12.565; correspondientes a industrias de diferentes tipos de productos, tales como alimentos, medicamentos, dispositivos médicos, cosméticos, plantas de beneficio de bovinos, porcinos, aves y otras especies, bancos de sangre, bancos de tejidos encargados de proveer tejido cardiovascular, tejido corneal y ocular, membrana amniótica, tejido osteomuscular y piel. La mayor proporción de vigilados corresponde a la industria de alimentos con 56%; le sigue dispositivos médicos con el 21.6%, cosméticos con 9.4%, medicamentos con 7.5% y plantas de beneficio con 4.8%. También vigila 83 bancos de sangre y 18 bancos de tejidos. De 12.565 establecimientos vigilados, el 25.6% se encuentran en riesgo “alto”, el 60.5% en riesgo “moderado” y el 13.7% en riesgo “bajo”. También aparecen 11 clínicas (medicamentos) en “riesgo Muy  Alto” debido al suministro de un medicamento falsificado (surfactante pulmonar), 2 bancos de sangre, 1 establecimiento de dispositivos médicos y 1 banco de tejidos, lo que requiere vigilancia especial.
Medicamentos y Productos Biológicos: se realizaron 213  capturas las cuales fueron gestionadas, generando como productos para este periodo: 2 informes de seguridad en medicamentos para la sala especializada de medicamentos y productos Biológicos, 16 informes para profesionales de la salud que se encuentran publicados en la página del Invima y 9 alertas sanitarias publicadas.
De igual manera se realiza vigilancia sanitaria de acuerdo a los resultados obtenidos en  los siguientes programas:
Programa de Farmacovigilancia: Se realizaron tres (3) videoconferencias con los integrantes de los nodos Centro-Sur, Caribe y Llanos en las cuales se realizó seguimiento y se evaluaron avances en la implementación de programas territoriales de farmacovigilancia. Se realizaron tres (3) reuniones de forma presencial en la ciudad de Bogotá D.C, la primera con la Secretaria Departamental de Salud de Meta  y las otras dos con la Secretaria Distrital de Salud de Bogotá.  Aprovechando las visitas de seguimiento a la implementación de programas institucionales de farmacovigilancia, y con el apoyo de las entidades territoriales respectivas se realizaron tres (3) capacitaciones a prestadores del departamento de Tolima, Guainía y Guaviare. Adicional a las mencionadas se realizaron cinco (5) capacitaciones, tres (3) de ellas a solicitud y contando con el apoyo de entidades territoriales de salud de Nariño, Cauca y Risaralda, una (1) solicitada por la entidad territorial de salud municipal de Zipaquirá y la quinta a solicitad de sociedad de carácter privado ASCONI. Finalmente se ejecutaron presencialmente dos (2) reuniones regionales de farmacovigilancia con los integrantes de los Nodos Eje Cafetero y Centro Sur respectivamente. 
Programa De Muestra de la Calidad: Se verificaron las necesidades para analizar los principios activos seleccionados. Se inició el proceso de contratación de los reactivos, estándares y columnas requeridas para llevar a cabo el programa en 2017. Se realizó acompañamiento a 21 secretarías de salud con el fin de dar lineamientos para la toma de muestras del programa vigencia 2017 y comunicar resultados y acciones a tomar a partir de dichos resultados. Se programaron  toma de muestras de suplementos dietarios para verificación de contenido de sustancias no declaradas. Se realizó visita a 5 establecimientos fabricantes y/o titulares de registro sanitario con el fin de verificar en análisis de calidad  de 6 principios activos y 4 formas farmacéuticas diferentes.
Articulación Interinstitucional  y participación en la Red puntos focales de Farmacovigilancia de las Américas de acuerdo a lo siguiente: 
* Ejecución de la segunda reunión convenio Interadministrativo  646 de 2013 Invima-INS. Trazabilidad de ESAVI reportados la Invima frente base de SIVIGILA (25 de Abril).
* Desarrollo de dos reuniones de la Mesa de articulación Interinstitucional entre el Ministerio de Salud y de la Protección Social (MSPS), Instituto Nacional de Salud (INS)  e Invima, con las siguientes temáticas:
- Programación de reuniones y temas de trabajo año 2017 (26 de abril).
- Análisis del Protocolo de vigilancia en salud pública - ESAVI 2017 (22 de mayo).
* Participación en la reunión de los comités nacionales de contención y de certificación de la erradicación de polio, para verificar el informe final del plan de contención de polio virus enviado OPS. (11 de mayo)
* Participación en mesa de gestión PAI en sala situacional del INS, Informe de avances en el fortalecimiento de la vigilancia de biológicos Invima. (24 de mayo)
* Desarrollo de reunión de Invima con el MSPS-PAI, con las siguientes temáticas:
- Excursiones de red de Frío
- Tiempo de respuesta ante reportes de ciudadano y quejas en caso ESAVI.
- Procedimiento toma de temperatura a las salidas del almacén del MSPS. 
- Propuesta de revisión de los insertos de las vacunas adquiridas por el Estado- (PAI NACIONAL)
(25 de mayo)
* Participación en las dos primeras jornadas de actualización frente al manejo de eventos inmunoprevenibles. Realización de la presentación: Funciones del Invima en el manejo de ESAVI Graves. (12 y 22 de junio)
Alimentos y Bebidas: Se realiza la elaboración del listado priorizado por enfoque de riesgo, teniendo como base el modelo SOA y la información reportada por los grupos técnicos de la DAB. Autorización de 6 Incentivos promocionales para contacto con alimentos, 57 solicitudes aprobadas de piezas publicitarias. Durante el  semestre  se han presentado 8 alertas sanitarias asociadas a alimentos.
En cuanto a la  Implementación del decreto 1500, se realiza la emisión de 400 resoluciones por las cuales se otorga la Autorización Sanitaria Provisional a plantas de beneficio, además de  los siguientes avances: 
• Otorgación de autorizaciones sanitarias a 8 establecimientos bajo Decreto 1500 de 2007.
Segundo trimestre: Con la entrada del Decreto 1282 de 2016 el Invima realizó la expedición de 436 Resoluciones de Autorización Sanitaria Provisional
• Tres establecimientos han dado cumplimento a total de requisitos establecidos en el Decreto 1500 de 2007.
Así mismo se realiza una vigilancia sanitaria de acuerdo a los siguientes programas:
Programa Nacional de Vigilancia y control de microorganismos patógenos  y calidad microbiológica y fisicoquímica en alimentos y Bebidas, Programa Nacional de vigilancia y control de nutrientes de interés en Salud Pública: En cuanto al avance de este es necesario tener en cuenta que los avances técnicos de ejecución se evidenciarán durante el segundo semestre de la presente vigencia, ya que en el primer semestre están definidas las actividades de planeación de los Proyectos asociados a este programa. Planes a ejecutar año 2017, verificación de queso fresco, agua envasada, derivados cárnicos listos para el consumo, plan de verificación plantas de exportación, verificación productos de la pesca Unión Europea, verificación Vibrio Cólera, monitoreo pollo importado, monitoreo de campilobacter canales de ave, monitoreo piezas de pollo salmonella spp, monitoreo Triquinella. 
Programa Nacional de Riesgos Quimicos: En el segundo trimestre se continuo el muestreo para aves, bovinos, porcinos y leche iniciados en el II semestre de 2016. Se inició muestreo para el plan de acuicultura y se enviaron lineamientos para tomas de muestra del plan en productos de la pesca en establecimientos autorizados a exportar a la Unión Europea y se envió lineamientos para toma de muestras de los planes para rotulado de OGM y OGM Ecológico.
Además de realizar la gestión y emisión de Certificación en BPM de 0 establecimientos (se realizaron dos visitas de certificación pero están pendientes de segunda visita para verificar requerimientos para poder certificarse)  y 6 en HACCP. Elaboración de 9 Constancias de Materias Primas para exportación de Productos a la Unión Europea. Se realizaron tres visitas para Certificación como Operador Económico Autorizado: 1) Alpina.  2)  Ingredion – Cali  (Valle del Cauca): 7 al 9 de junio de 2017.  3) Team Foods – Bogotá, D.C. y Barranquilla (Atlántico): 21 al 23 de junio de 2017
Dispositivos Médicos y Otras Tecnologías: Para el segundo trimestre del año, el universo de establecimientos certificados competencia de la Dirección de Dispositivos Médicos y Otras Tecnologías son:
Dispositivos Médicos (2.309 Importadores y 493 Fabricantes), Reactivos de Diagnóstico In Vitro (274 Importadores y 30 Fabricantes), 80 establecimientos de Salud Visual y Ocular y 96 Laboratorios de Tecnología Ortopédica.
Adicionalmente, 18 Bancos de Tejidos, 4 Centros de Almacenamiento Temporal y 32 Bancos de Gametos y Embriones.
De otra parte, las certificaciones emitidas durante el periodo comprendido entre el 01 de abril y el 30 de junio de 2017, son las siguientes:
Se emitieron 18 Certificaciones para la apertura y funcionamiento de establecimientos que fabrican y adaptan Dispositivos Médicos sobre medida de tecnología ortopédica externa, 7 Certificación en Condiciones Sanitarias de Dispositivos Médicos, 2 Certificaciones en Capacidad de Producción sobre Medida de Salud Visual y Ocular, 14 Certificaciones en Capacidad de Almacenamiento y Acondicionamiento de Reactivos de Diagnostico In Vitro, 62 Certificaciones en capacidad de almacenamiento y acondicionamiento de Dispositivos Médicos y 2 Certificación de Buenas Prácticas y Condiciones Sanitarias a Bancos de Tejidos y Médula Ósea.
Así mismo se realiza vigilancia sanitaria de acuerdo a los siguientes programas:
Programa Nacional de Tecnovigilancia-Gestión de reportes: Durante el segundo trimestre del año 2017, se gestionaron en el Programa Nacional de Tecnovigilancia un total de 2035 reportes asociados al uso de Dispositivos Médicos, de los cuales el 6.33% son eventos adversos serios, el 18.52% eventos adversos no serios, el 4.22% incidentes adversos serios, y el 70.90% corresponden a incidentes adversos no serios.
Gestión de Alertas Sanitarias, Informes de Seguridad y Recall: Durante el segundo trimestre del año 2017, y como resultado del monitoreo diario en agencias sanitarias internacionales de referencia, se evidenció que a Colombia aplicaron un total de 2 Alertas Sanitarias, 46 Informes de Seguridad y 31 Recall, para un total de 79 reportes; de este total, el 28.76% están relacionados con Equipos Biomédicos de Tecnología Controlada, y el 73.41% restante a Dispositivos Médicos.
Red Nacional de Tecnovigilancia: Durante el segundo trimestre del año 2017, se inscribieron a la Red Nacional de Tecnovigilancia un total de 1279 referentes, el porcentaje de inscripción por tipo de actor fue el siguiente: Instituciones Prestadoras de Servicios de Salud el 53,29%, Profesionales de Salud Independientes el 30,72%, Importadores y Fabricantes el 4,87%, y el 11.12% restante corresponde a otros actores del programa.
Programa Nacional de Reactivovigilancia-Gestión de Efectos Indeseados: Durante el segundo trimestre del año, se gestionaron un total de 56 reportes en el Programa Nacional de Reactivovigilancia, de los cuales han sido incidentes relacionados con el uso de los Reactivos de Diagnóstico In Vitro específicamente falsos positivos de pruebas rápidas de HIV y pruebas rápidas para identificación de embarazos.
Gestión de Alertas Sanitarias, Informes de Seguridad y Recall: Durante el segundo trimestre del año 2017, y como resultado del monitoreo diario en agencias sanitarias internacionales de referencia, se evidenció que a Colombia aplicaron un total de 2 Alertas Sanitarias, 17 Informes de Seguridad, y 12 Retiros del Producto del Mercado.
Red Nacional de Reactivovigilancia: Durante el segundo trimestre del año, se realizaron 321 inscripciones a la Red Nacional de Reactivovigilancia, que corresponden a Prestadores de Servicios de Salud, Laboratorios Clínicos, e Importadores y Fabricantes.
Programa De Muestra de la Calidad: Durante el segundo trimestre del año 2017, se realizó la programación de toma de muestras de preservativos y suturas por parte de la Dirección de Dispositivos Médicos. La Dirección de Operaciones Sanitarias realizó la toma de 9 muestras, 4 preservativos y 5 de suturas, las cuales se entregaron a la Oficina de Laboratorios para su análisis correspondiente.  Para estas muestras, se obtuvieron resultados conformes en las 4 muestras de preservativos. No se han recibido resultados de suturas.  
</t>
  </si>
  <si>
    <t>En noviembre del 2016 El Invima fue galardonada por presentar mayor avance en la implementación de las recomendaciones generales del Programa Nacional del Servicio al Ciudadano del Departamento Nacional de Planeación (DNP), en la categoría “Implementación de la metodología del mejoramiento del sistema de servicio al ciudadano.
Para el 2017 se formula proyecto para la descentralización de radicación algunos trámites Invima, con el fin de mejorar la prestación de servicio a nivel regional, durante el segundo trimestre del 2017 se ha realizado:
• Se realizaron actividades de registratón   en las ciudades de Pasto, Bucaramanga, Montería, Barranquilla, Medellín y Villavicencio donde se radican trámites de registros de alimentos.
• Se realizan las solicitudes y actividades necesarias para la implementación de prueba piloto de trámites de plantas de beneficio en los Grupos de Trabajo territorial a través de entrenamientos.</t>
  </si>
  <si>
    <t>El Grupo de Talento Humano, tiene determinado un Plan estratégico, enfocado y articulado con la planeación de Talento Humano, el cual considera el propósito, las funciones y el tipo de entidad, orientado al  cumplimiento de los siguientes aspectos: 
- La gestión de la información en el SIGEP, demuestra un cumplimiento de servidores con hojas de vida y vinculación completa del 99%.
- El Plan Estratégico de talento humano, incluye un Plan Institucional de Capacitación, que se ejecuta de acuerdo con lo planificado y comportamentales, así como el mejoramiento continuo en el desempeño laboral, en este trimestre en materia de Proyectos de Aprendizaje en Equipo, se han presentado 20 solicitudes de capacitación y se ha dado trámite a 6 solicitudes para crédito educativo Icetex, el cual busca fortalecer las competencias laborales, de los servidores públicos. El Plan de Inducción y Reinducción se ejecuta de acuerdo con lo planificado, en el segundo trimestre se realizaron 4 Jornadas de Inducción, con asistencia de 7 Servidores Públicos, con una intensidad horaria de 29 horas, facilitando y fortaleciendo la integración del servidor público a la cultura organizacional del Instituto y brindarle así un entrenamiento en el sitio de trabajo, igualmente, se realizaron 88 entrenamientos en puesto de trabajo, por ingreso de Servidores Públicos, traslados y cambio de grado. 
- En el Sistema de Seguridad y Salud en el Trabajo, para este segundo trimestre se da cumplimiento a lo mencionado en los Programas de Vigilancia Epidemiológica, destacando actividades como lanzamiento de la estrategia "Líderes de pausas activas", seguimiento de los casos positivos con signos sospechosos de TBC, elaboración del informe de la batería de riesgo psicosocial,  mes de la salud en las sedes de Bogotá, destacando la prevención en caídas y autocuidado, en capacitación en SST, se desarrollaron temas como la identificación de sustancias químicas - Hoja de seguridad, cómo reportar un accidente laboral-diferencia entre accidente e incidente, seguridad en autocuidado basado en el comportamiento y sensibilización en orden y aseo, entre otros temas enfocados en materia de SST. 
- Se da cumplimiento en el segundo trimestre, al procedimiento de Evaluación del Desempeño Laboral arrojando un resultado de 412 de servidores de carrera administrativa evaluados, 836 provisionales y 20 no gerentes públicos.
- Se cuenta con un manual de funciones y competencias ajustado a las directrices vigentes.
Se continúa con la implementación del programa de bilingüismo con 140 servidores públicos inscritos.  El Invima incursionó en el Programa de Estado Joven a través de la Caja de Compensación,  se implementó el programa de Estado Joven en la entidad con 21 vacantes, se ha realizado la divulgación del programa Servimos y se impactado a nivel nacional a todos los servidores de la Entidad.</t>
  </si>
  <si>
    <t>En el segundo trimestre, se da cumplimiento a lo descrito en el procedimiento de Evaluación del Desempeño Laboral, el cual califica a los Servidores Públicos vinculados en carrera administrativa, periodo de prueba, libre nombramiento y remoción no gerentes públicos y de provisionalidad, así: 412 de servidores de carrera administrativa, 836 provisionales y 20 no gerentes públicos.
Así mismo, cabe destacar, que los funcionarios de carrera administrativa como los de libre nombramiento y remoción no gerentes públicos, son evaluados por el periodo del 1° de febrero de 2017 al 31 de enero de 2018, para lo cual la primera evaluación parcial semestral (1° de febrero de 2017 al 31 julio de 2017), será realizada con corte al 31 de julio de 2017. La medición del rendimiento laboral de los servidores públicos vinculados en provisionalidad, se realiza por el periodo del 1° de abril de 2017 al 31 de marzo de 2018, para lo cual la primera medición parcial eventual (1° de abril de 2017 al 30 de septiembre de 2017) será realizada con corte al 30 de septiembre de 2017. Se implementó para efecto de evaluación del desempeño el Acuerdo 565 de 2016  expedido por la CNSC y se adoptó mediante acto administrativo  el nuevo modelo de evaluación de Acuerdos de Gestión para Gerentes Públicos expedido por el DAFP.
Actualmente no hay funcionarios en periodo de prueba, por lo tanto no se cuenta con un número de evaluaciones realizadas para el segundo trimestre ya que las mismas se realizarán el 31 de julio y el 30 de septiembre de 2017.</t>
  </si>
  <si>
    <t>Cumpliendo con lo establecido en el Plan Estratégico de empleo público y siguiendo las recomendaciones de la OCDE, se han adelantado las siguientes actividades:
• Curso  Inspección Ante y Postmortem de aves (20 Funcionarios)
• VII Congreso de Contratación (1 Funcionario)
• Curso  Marco Normativo de Gobierno (Resolución 533 de 2015 y sus modificaciones) (1 Funcionario)
• Argumentación verbal y escrita para abogados (1 funcionario)
• III Foro del Sistema de Gestión de Seguridad y salud y trabajo, (1 funcionario)
• VII Congreso Nacional de Derecho Disciplinario (1 Funcionario)
• residuos de productos fitosanitarios, (1 Funcionario)
• Mejora de la formación para aumentar la seguridad alimentaria (BTSF) componente del programa BTSF-WORLD para el periodo 2013-2017, (1 Funcionario)
• Al IX Congreso Nacional de Presupuesto Público (1 funcionario)
• Third International Meeting for Regulation of Animal Biotechnology (1 funcionario)
• Excel Básico (20 funcionarios)
• Seminario – Taller “Mejoramiento de las competencias de atención al ciudadano” ( 94 funcionarios)
• Bilingüismo (140 funcionarios)
• Derecho Disciplinario (6 funcionarios)
• Diplomado en Alta Dirección del Estado (1funcionario)
• Actualización en la norma ISO 9001:2015 con énfasis en redacción de hallazgos (50 funcionarios)
• Gestión del Talento Humano y variables de riesgo psicosocial (16 funcionarios )
• Competencias Gerenciales (3 funcionarios)
• Evaluación del Desempeño  (2 funcionarios)
• Contratación Estatal (10 funcionarios)
• Coaching Como Una Herramienta Gerencial  (1 funcionario)
• Sistema nacional de estudios y encuestas poblacionales y análisis de situación de salud (10 funcionarios)
• Curso EPINFO  (10 funcionarios)
• Trabajo en equipo, liderazgo y comunicación asertiva (7 funcionarios )</t>
  </si>
  <si>
    <t>En el segundo trimestre de la vigencia se formalizaron los procesos precontractuales, que permitirán su adjudicación en el tercer trimestre de la vigencia con el fin de respaldar lo siguiente: 
1. Adquisición e instalación de plataforma salva - escaleras para la sede administrativa de la ciudad de Bogotá ubicada en la carrera 10 no. 64 - 60 barrio chapinero
2. Adecuaciones de acuerdo con las necesidades de la infraestructura física de los laboratorios del Invima
3. Certificación del reglamento técnico de las instalaciones eléctricas (retie) instaladas en la sede del grupo de trabajo territorial occidente 1 ubicado en la ciudad de Medellín
4. Renovación de la garantía y soporte del sistema de acceso bytte access propiedad del Invima
5. Realización de las adecuaciones para las salas amigas y otras adecuaciones menores para las sedes administrativas del Invima</t>
  </si>
  <si>
    <t>• Frente a la participación en la Red puntos focales de Farmacovigilancia de las Américas, se ha asistido a 4 reuniones virtuales para intercambio de experiencias y análisis de temas críticos que pueden impactar la salud de las poblaciones de la región, con aportes en los análisis internacionales que se están realizando con relación a los medicamentos retirados.
• Dentro del programa nacional de farmacovigilancia: Se realizaron tres (3) videoconferencias con los integrantes de los nodos Centro-Sur, Caribe y Llanos en las cuales se realizó seguimiento y se evaluaron avances en la implementación de programas territoriales de farmacovigilancia. Se realizaron tres (3) reuniones de forma presencial en la ciudad de Bogotá D.C, la primera con la Secretaria Departamental de Salud de Meta  y las otras dos con la Secretaria Distrital de Salud de Bogotá.  Aprovechando las visitas de seguimiento a la implementación de programas institucionales de farmacovigilancia, y con el apoyo de las entidades territoriales respectivas se realizaron tres (3) capacitaciones a prestadores del departamento de Tolima, Guainía y Guaviare. Adicional a las mencionadas se realizaron cinco (5) capacitaciones, tres (3) de ellas a solicitud y contando con el apoyo de entidades territoriales de salud de Nariño, Cauca y Risaralda, una (1) solicitada por la entidad territorial de salud municipal de Zipaquirá y la quinta a solicitad de sociedad de carácter privado ASCONI. Finalmente se ejecutaron presencialmente dos (2) reuniones regionales de farmacovigilancia con los integrantes de los Nodos Eje Cafetero y Centro Sur respectivamente.
• En la Gestión de Alertas sanitarias de la Dirección de Medicamentos y productos biológicos, se realizaron 213 capturas las cuales fueron gestionadas, generando 2 informes de seguridad en medicamentos para la sala especializada de medicamentos y productos Biológicos, 16 informes para profesionales de la salud que se encuentran publicados en la página del Invima y 9 alertas sanitarias publicadas.
• Enmarcado en el programa demuestra la calidad, se verificaron las necesidades para analizar los principios activos seleccionados. Se inició el proceso de contratación de los reactivos, estándares y columnas requeridas para llevar a cabo el programa en 2017. Se realizó acompañamiento a 21 secretarías de salud con el fin de dar lineamientos para la toma de muestras del programa vigencia 2017 y comunicar resultados y acciones a tomar a partir de dichos resultados. Se programaron  toma de muestras de suplementos dietarios para verificación de contenido de sustancias no declaradas. Se realizó visita a 5 establecimientos fabricantes y/o titulares de registro sanitario con el fin de verificar en análisis de calidad  de 6 principios activos y 4 formas farmacéuticas diferentes.
• Frente a las actividades de Articulación Interinstitucional, se ejecutó la segunda reunión del convenio Interadministrativo  646 de 2013 Invima-INS, para trazabilidad de ESAVI reportados la Invima frente base de SIVIGILA (25 de Abril). 2 reuniones de la Mesa de articulación Interinstitucional entre el Ministerio de Salud y de la Protección Social (MSPS), Instituto Nacional de Salud (INS)  e Invima, para tratar temas relacionados con la Programación de reuniones y temas de trabajo año 2017 (26 de abril), Análisis del Protocolo de vigilancia en salud pública, ESAVI 2017 (22 de mayo), Participación en la reunión de los comités nacionales de contención y de certificación de la erradicación de polio, y verificar el informe final del plan de contención de polio virus enviado OPS. (11 de mayo), Participación en mesa de gestión PAI en sala situacional del INS, Informe de avances en el fortalecimiento de la vigilancia de biológicos Invima. (24 de mayo). Adicionalmente se han desarrollado reuniones de invima con el MSPS-PAI, para tratar las excursiones de red de Frío, tiempo de respuesta ante reportes de ciudadano y quejas en caso ESAVI., Procedimiento toma de temperatura a las salidas del almacén del MSPS, Propuesta de revisión de los insertos de las vacunas adquiridas por el Estado- (PAI NACIONAL) (25 de mayo), Participación en las dos primeras jornadas de actualización frente al manejo de eventos inmunoprevenibles., con presentación de las Funciones del Invima en el manejo de ESAVI Graves. (12 y 22 de junio), etc.</t>
  </si>
  <si>
    <t>Previo a la audiencia pública, el Instituto realizó cuatro mesas de trabajo lideradas por los directores misionales con los usuarios para atender inquietudes y sugerencias sobre diversos temas de interés contando con la participación de aproximadamente 190 representantes de la industria, agremiaciones, microempresarios, titulares de registros sanitarios y ciudadanos en general. Se realizó la audiencia pública de Rendición de Cuentas 2016 el día 15 de Marzo de 2017 contando con 184 personas de manera presencial y 1926 reproducciones a través de la página web participando de manera activa en la audiencia vía streaming.
Mediante redes sociales obtuvimos  6.014 impresiones mediante Twitter y Facebook alcanzó a 17.119 personas.
Así mismo se realizó una encuesta de evaluación a la estrategia de Rendición de Cuentas en la cual, de manera general, se obtuvieron los siguientes resultados:
* 90% de los participantes afirma que el evento fue claro y preciso
* De acuerdo con el 92% de los participantes, las actividades de rendición de cuentas son fundamentales para participación ciudadana
* 83,9% opina que la gestión del Invima ha sido efectiva para garantizar la salud pública en Colombia
* Para el 71,2% cambio la percepción acerca de la gestión del Invima
* Según el 86,8%, la invitación y la página web son medios expeditos para convocar, el 86.8%
*  El 79.5% conoció las actividades de dialogo, información e incentivos. 
El Instituto realiza rendición de cuentas de forma permanente de su gestión a través de información, dialogo e incentivos, permitiendo así la participación activa de nuestro grupo de interés y de la ciudadanía en general, con el principal fin de interactuar, proponer y generar acciones específicas para la gestión institucional.  Mediante el botón de Rendición de Cuentas de la página web se evidencias los espacios de información visualizando los informes de PQRDS, Invima en Cifras, Informe al congreso, Serie Web 2016 "A lo Sánchez", en los espacios de diálogo los Conversatorio normatividad sanitaria y penal, Asistencia técnica implementación Decreto 1500 de 2007, Eventos regionales de alimentos y bebidas, encuestas página web, entre otros.
También contamos con diferentes canales de comunicación (página web, redes sociales, atención presencial), facilitando al Ciudadano la interacción en relación con desarrollo de actividades encaminadas a una gestión transparente y más eficiente.
Se remite correo el 27 de abril de 2017 a las Direcciones Misionales solicitando que actividades de participación ciudadana van a realizar durante el año y con esta información se actualizó el Plan de Participación Ciudadana 2017. el documento se encuentra en el Link https://www.invima.gov.co/images/pdf/documentos_tramite/participacion_ciudadana/2017/PLAN-DE-PARTICIPACION-CIUDADANO-2017-.pdf</t>
  </si>
  <si>
    <t>En el marco de las acciones encaminadas a la comunicación más efectiva entre la entidad y los ciudadanos y como una forma de promover el uso y consumo responsable de los productos objeto de vigilancia del Instituto, Invima lanzó en 2016 “A lo Sánchez”: Serie web de 8 capítulos transmitidos por redes sociales y canal institucional, que logró más de 2 millones de reproducciones y 10.255.292 personas alcanzadas mediante las publicaciones de Publimetro, Youtube y Facebook.
El Invima es la sexta entidad más transparente de acuerdo con el Índice de Transparencia Nacional de las Entidades Públicas 2015-2016 y primera en el sector salud, presentando un avance en la calificación y mejorando 8 puestos respecto a la medición anterior.
Se mantiene actualizado el botón de transparencia y acceso a la información pública y se hace control permanente de la información contenida  y la última actualización del inventario de información (Registros de activos de información, Índice de información clasificada y reservada, Esquema de publicación es del 20 de abril de 2017 .Ver boton de rendición de cuentas página. https://www.invima.gov.co/rendici%C3%B3n-de-cuentas-pagina-inicio</t>
  </si>
  <si>
    <t>Las actividades evidenciadas en el seguimiento realizado por la Oficina de Control Interno, están relacionadas con el respectvo indicador. 
Es importante seguir con la actualización de la información del boton de transparencia.</t>
  </si>
  <si>
    <t>La Información del CUM (Código único de medicamentos), se mantiene con la actualización mensual de la información de los medicamentos para el usuario final en el sitio web institucional www.invima,gov.co, igualmente en el sitio de datos abiertos del estado nacional y el servicio de consulta a SISMED que se expone  mediante web service.
La Implementación del IUM (Identificador único de Medicamentos) Actualmente se encuentra en producción, consumiendo el servicio web de la información del IUM - Ministerio de Salud y protección Social e Invima.
Link https://www.invima.gov.co/tramites-y-servicios/2015-11-30-21-21-30/consultas-registros-y-documentos-asociados/213-tramites-y-servicios/consultas-registros-y-documentos-asociados/806-listado-codigo-unico-de-medicamentos.html</t>
  </si>
  <si>
    <t>Para el segundo trimestre del año, el Grupo de Gestión Contractual ha iniciado publicaciones en el SECOP II iniciando con mínimas cuantías. A la fecha se han publicado las IP032 e IP038, se publicará pronto la mínima cuantía IP040</t>
  </si>
  <si>
    <t>Se sugiere realizar gestión ante el Deparatamento Nacional de Planeación para la asignación de recursos y así cumplir con la actividad.</t>
  </si>
  <si>
    <t>Se recomienda  mantener encuestas de percepción para conocer la calidad del servicio que presta el Invima  en cada uno de los canales de comunicación, con el fin de contar con la persepción  de los usuarios.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</si>
</sst>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_-* #,##0_-;\-* #,##0_-;_-* &quot;-&quot;??_-;_-@_-"/>
    <numFmt numFmtId="167" formatCode="_-* #,##0.0_-;\-* #,##0.0_-;_-*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sz val="9"/>
      <color theme="1"/>
      <name val="Arial"/>
      <family val="2"/>
    </font>
    <font>
      <b/>
      <sz val="9"/>
      <color theme="0"/>
      <name val="Arial"/>
      <family val="2"/>
    </font>
    <font>
      <b/>
      <sz val="9"/>
      <color theme="1"/>
      <name val="Arial"/>
      <family val="2"/>
    </font>
    <font>
      <b/>
      <sz val="8"/>
      <color theme="0"/>
      <name val="Arial"/>
      <family val="2"/>
    </font>
    <font>
      <sz val="8"/>
      <color theme="1"/>
      <name val="Arial"/>
      <family val="2"/>
    </font>
    <font>
      <sz val="11"/>
      <color theme="1"/>
      <name val="Arial"/>
      <family val="2"/>
    </font>
    <font>
      <sz val="10"/>
      <color theme="1"/>
      <name val="Arial"/>
      <family val="2"/>
    </font>
    <font>
      <b/>
      <sz val="11"/>
      <color theme="1"/>
      <name val="Arial"/>
      <family val="2"/>
    </font>
    <font>
      <sz val="11"/>
      <color rgb="FF000000"/>
      <name val="Calibri"/>
      <family val="2"/>
      <scheme val="minor"/>
    </font>
    <font>
      <b/>
      <sz val="16"/>
      <color theme="1"/>
      <name val="Arial"/>
      <family val="2"/>
    </font>
    <font>
      <sz val="8"/>
      <name val="Arial Narrow"/>
      <family val="2"/>
    </font>
    <font>
      <sz val="8"/>
      <name val="Arial"/>
      <family val="2"/>
    </font>
    <font>
      <sz val="9"/>
      <color theme="1"/>
      <name val="Calibri"/>
      <family val="2"/>
      <scheme val="minor"/>
    </font>
    <font>
      <sz val="12"/>
      <color theme="0"/>
      <name val="Arial"/>
      <family val="2"/>
    </font>
    <font>
      <b/>
      <sz val="12"/>
      <color theme="0"/>
      <name val="Arial"/>
      <family val="2"/>
    </font>
    <font>
      <sz val="14"/>
      <color theme="1"/>
      <name val="Arial"/>
      <family val="2"/>
    </font>
    <font>
      <b/>
      <sz val="14"/>
      <color theme="1"/>
      <name val="Arial"/>
      <family val="2"/>
    </font>
    <font>
      <b/>
      <sz val="22"/>
      <color theme="0"/>
      <name val="Arial"/>
      <family val="2"/>
    </font>
    <font>
      <sz val="10"/>
      <name val="Arial"/>
      <family val="2"/>
    </font>
    <font>
      <sz val="10"/>
      <name val="Arial"/>
      <family val="2"/>
    </font>
    <font>
      <b/>
      <sz val="14"/>
      <color theme="0"/>
      <name val="Arial"/>
      <family val="2"/>
    </font>
    <font>
      <b/>
      <sz val="10"/>
      <color theme="0"/>
      <name val="Arial"/>
      <family val="2"/>
    </font>
    <font>
      <sz val="7"/>
      <color theme="1"/>
      <name val="Arial"/>
      <family val="2"/>
    </font>
    <font>
      <sz val="6"/>
      <color theme="1"/>
      <name val="Arial"/>
      <family val="2"/>
    </font>
  </fonts>
  <fills count="9">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theme="7" tint="-0.249977111117893"/>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21" fillId="0" borderId="0"/>
    <xf numFmtId="164" fontId="22" fillId="0" borderId="0" applyFont="0" applyFill="0" applyBorder="0" applyAlignment="0" applyProtection="0"/>
    <xf numFmtId="9" fontId="22" fillId="0" borderId="0" applyFont="0" applyFill="0" applyBorder="0" applyAlignment="0" applyProtection="0"/>
  </cellStyleXfs>
  <cellXfs count="137">
    <xf numFmtId="0" fontId="0" fillId="0" borderId="0" xfId="0"/>
    <xf numFmtId="0" fontId="7" fillId="0" borderId="3" xfId="0" applyFont="1" applyBorder="1" applyAlignment="1">
      <alignment vertical="center" wrapText="1"/>
    </xf>
    <xf numFmtId="165" fontId="7" fillId="0" borderId="3" xfId="2" applyNumberFormat="1" applyFont="1" applyBorder="1" applyAlignment="1">
      <alignment vertical="center"/>
    </xf>
    <xf numFmtId="0" fontId="5" fillId="3" borderId="3" xfId="0" applyFont="1" applyFill="1" applyBorder="1" applyAlignment="1">
      <alignment vertical="center" wrapText="1"/>
    </xf>
    <xf numFmtId="0" fontId="3" fillId="4" borderId="3" xfId="0" applyFont="1" applyFill="1" applyBorder="1" applyAlignment="1">
      <alignment vertical="center" wrapText="1"/>
    </xf>
    <xf numFmtId="0" fontId="2" fillId="2"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7" fillId="0" borderId="0" xfId="0" applyFont="1" applyAlignment="1">
      <alignment wrapText="1"/>
    </xf>
    <xf numFmtId="0" fontId="7" fillId="0" borderId="3" xfId="0" applyFont="1" applyBorder="1" applyAlignment="1">
      <alignmen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165" fontId="3" fillId="4" borderId="3" xfId="2" applyNumberFormat="1" applyFont="1" applyFill="1" applyBorder="1" applyAlignment="1">
      <alignment vertical="center" wrapText="1"/>
    </xf>
    <xf numFmtId="0" fontId="3" fillId="4" borderId="3"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166" fontId="7" fillId="4" borderId="3" xfId="1" applyNumberFormat="1" applyFont="1" applyFill="1" applyBorder="1" applyAlignment="1">
      <alignment vertical="center" wrapText="1"/>
    </xf>
    <xf numFmtId="0" fontId="6" fillId="5" borderId="3" xfId="0" applyFont="1" applyFill="1" applyBorder="1" applyAlignment="1">
      <alignment horizontal="center" vertical="center" wrapText="1"/>
    </xf>
    <xf numFmtId="0" fontId="12" fillId="0" borderId="3" xfId="0" applyFont="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vertical="center" wrapText="1"/>
    </xf>
    <xf numFmtId="0" fontId="13" fillId="0" borderId="3" xfId="0" applyFont="1" applyFill="1" applyBorder="1" applyAlignment="1" applyProtection="1">
      <alignment horizontal="left"/>
    </xf>
    <xf numFmtId="0" fontId="14" fillId="0" borderId="4" xfId="0" applyFont="1" applyFill="1" applyBorder="1" applyAlignment="1" applyProtection="1">
      <alignment horizontal="center" vertical="center"/>
    </xf>
    <xf numFmtId="0" fontId="15" fillId="0" borderId="3" xfId="0" applyFont="1" applyBorder="1" applyAlignment="1">
      <alignment vertical="center" wrapText="1"/>
    </xf>
    <xf numFmtId="0" fontId="7" fillId="0" borderId="0" xfId="0" applyFont="1"/>
    <xf numFmtId="166" fontId="3" fillId="4" borderId="3" xfId="1" applyNumberFormat="1" applyFont="1" applyFill="1" applyBorder="1" applyAlignment="1">
      <alignment vertical="center" wrapText="1"/>
    </xf>
    <xf numFmtId="165" fontId="3" fillId="4" borderId="3" xfId="2" applyNumberFormat="1" applyFont="1" applyFill="1" applyBorder="1" applyAlignment="1">
      <alignment horizontal="center" vertical="center" wrapText="1"/>
    </xf>
    <xf numFmtId="9" fontId="3" fillId="4" borderId="3" xfId="2" applyNumberFormat="1" applyFont="1" applyFill="1" applyBorder="1" applyAlignment="1">
      <alignment horizontal="center" vertical="center" wrapText="1"/>
    </xf>
    <xf numFmtId="0" fontId="0" fillId="3" borderId="3" xfId="0" applyFill="1" applyBorder="1"/>
    <xf numFmtId="166" fontId="7" fillId="0" borderId="3" xfId="1" applyNumberFormat="1" applyFont="1" applyBorder="1" applyAlignment="1">
      <alignment vertical="center"/>
    </xf>
    <xf numFmtId="167" fontId="7" fillId="0" borderId="3" xfId="1" applyNumberFormat="1" applyFont="1" applyBorder="1" applyAlignment="1">
      <alignment vertical="center"/>
    </xf>
    <xf numFmtId="164" fontId="7" fillId="0" borderId="3" xfId="1" applyFont="1" applyBorder="1" applyAlignment="1">
      <alignment vertical="center"/>
    </xf>
    <xf numFmtId="9" fontId="7" fillId="0" borderId="3" xfId="2" applyNumberFormat="1" applyFont="1" applyBorder="1" applyAlignment="1">
      <alignment vertical="center"/>
    </xf>
    <xf numFmtId="0" fontId="9" fillId="0" borderId="3" xfId="0" applyFont="1" applyBorder="1" applyAlignment="1">
      <alignment vertical="center" wrapText="1"/>
    </xf>
    <xf numFmtId="0" fontId="9" fillId="0" borderId="9" xfId="0" applyFont="1" applyBorder="1" applyAlignment="1">
      <alignment vertical="center"/>
    </xf>
    <xf numFmtId="0" fontId="7" fillId="0" borderId="3" xfId="0" applyFont="1" applyBorder="1" applyAlignment="1">
      <alignment horizontal="center" vertical="center" wrapText="1"/>
    </xf>
    <xf numFmtId="0" fontId="3" fillId="4" borderId="7" xfId="0" applyFont="1" applyFill="1" applyBorder="1" applyAlignment="1">
      <alignment vertical="center" wrapText="1"/>
    </xf>
    <xf numFmtId="0" fontId="3" fillId="7"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9" fillId="0" borderId="0" xfId="0" applyFont="1" applyAlignment="1" applyProtection="1">
      <alignment vertical="center"/>
    </xf>
    <xf numFmtId="0" fontId="9" fillId="0" borderId="9" xfId="0" applyFont="1" applyBorder="1" applyAlignment="1" applyProtection="1">
      <alignment vertical="center"/>
    </xf>
    <xf numFmtId="0" fontId="9" fillId="0" borderId="0" xfId="0" applyFont="1" applyAlignment="1" applyProtection="1">
      <alignment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7" fillId="0" borderId="3" xfId="0" applyFont="1" applyBorder="1" applyAlignment="1" applyProtection="1">
      <alignment horizontal="left" vertical="center" wrapText="1"/>
    </xf>
    <xf numFmtId="165" fontId="7" fillId="0" borderId="3" xfId="2" applyNumberFormat="1" applyFont="1" applyBorder="1" applyAlignment="1" applyProtection="1">
      <alignment vertical="center"/>
    </xf>
    <xf numFmtId="166" fontId="7" fillId="0" borderId="3" xfId="1" applyNumberFormat="1" applyFont="1" applyBorder="1" applyAlignment="1" applyProtection="1">
      <alignment vertical="center"/>
    </xf>
    <xf numFmtId="167" fontId="7" fillId="0" borderId="3" xfId="1" applyNumberFormat="1" applyFont="1" applyBorder="1" applyAlignment="1" applyProtection="1">
      <alignment vertical="center"/>
    </xf>
    <xf numFmtId="164" fontId="7" fillId="0" borderId="3" xfId="1" applyFont="1" applyBorder="1" applyAlignment="1" applyProtection="1">
      <alignment vertical="center"/>
    </xf>
    <xf numFmtId="0" fontId="3" fillId="0" borderId="3" xfId="0" applyFont="1" applyBorder="1" applyAlignment="1" applyProtection="1">
      <alignment vertical="center" wrapText="1"/>
      <protection locked="0"/>
    </xf>
    <xf numFmtId="9" fontId="7" fillId="0" borderId="3" xfId="2" applyNumberFormat="1"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0" fontId="4" fillId="2" borderId="3" xfId="0" applyFont="1" applyFill="1" applyBorder="1" applyAlignment="1" applyProtection="1">
      <alignment horizontal="center" vertical="center" wrapText="1"/>
    </xf>
    <xf numFmtId="9" fontId="7" fillId="0" borderId="3" xfId="2" applyFont="1" applyBorder="1" applyAlignment="1" applyProtection="1">
      <alignment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0" borderId="3" xfId="0" applyFont="1" applyBorder="1" applyAlignment="1" applyProtection="1">
      <alignment vertical="center" wrapText="1"/>
    </xf>
    <xf numFmtId="0" fontId="7" fillId="8" borderId="3" xfId="0" applyFont="1" applyFill="1" applyBorder="1" applyAlignment="1" applyProtection="1">
      <alignment horizontal="center" vertical="center" wrapText="1"/>
    </xf>
    <xf numFmtId="0" fontId="7" fillId="8" borderId="3" xfId="0" applyFont="1" applyFill="1" applyBorder="1" applyAlignment="1" applyProtection="1">
      <alignment vertical="center" wrapText="1"/>
    </xf>
    <xf numFmtId="0" fontId="7" fillId="0" borderId="3" xfId="0" applyFont="1" applyBorder="1" applyAlignment="1" applyProtection="1">
      <alignment vertical="center" wrapText="1"/>
      <protection locked="0"/>
    </xf>
    <xf numFmtId="0" fontId="25" fillId="0" borderId="3" xfId="0" applyFont="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3"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25" fillId="0" borderId="3" xfId="0" applyFont="1" applyFill="1" applyBorder="1" applyAlignment="1" applyProtection="1">
      <alignment vertical="center" wrapText="1"/>
      <protection locked="0"/>
    </xf>
    <xf numFmtId="0" fontId="18" fillId="7" borderId="12"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19"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20" fillId="6" borderId="0" xfId="0" applyFont="1" applyFill="1" applyAlignment="1" applyProtection="1">
      <alignment horizontal="center" vertical="center" wrapText="1"/>
    </xf>
    <xf numFmtId="0" fontId="20" fillId="6" borderId="0" xfId="0" applyFont="1" applyFill="1" applyAlignment="1" applyProtection="1">
      <alignment horizontal="center" vertical="center"/>
    </xf>
    <xf numFmtId="0" fontId="16" fillId="6" borderId="10" xfId="0" applyFont="1" applyFill="1" applyBorder="1" applyAlignment="1" applyProtection="1">
      <alignment vertical="center" wrapText="1"/>
    </xf>
    <xf numFmtId="0" fontId="23" fillId="6" borderId="0" xfId="0" applyFont="1" applyFill="1" applyAlignment="1" applyProtection="1">
      <alignment horizontal="center" vertical="center" wrapText="1"/>
      <protection locked="0"/>
    </xf>
    <xf numFmtId="0" fontId="24" fillId="6" borderId="0" xfId="0" applyFont="1" applyFill="1" applyAlignment="1" applyProtection="1">
      <alignment horizontal="center" vertical="center"/>
    </xf>
    <xf numFmtId="0" fontId="9" fillId="0" borderId="3" xfId="0" applyFont="1" applyBorder="1" applyAlignment="1" applyProtection="1">
      <alignment vertical="center" wrapText="1"/>
    </xf>
    <xf numFmtId="0" fontId="7" fillId="0" borderId="3" xfId="0" applyFont="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0" fontId="3" fillId="0" borderId="3" xfId="0" applyFont="1" applyBorder="1" applyAlignment="1" applyProtection="1">
      <alignment horizontal="left" vertical="center" wrapText="1"/>
      <protection locked="0"/>
    </xf>
    <xf numFmtId="0" fontId="9" fillId="0" borderId="5" xfId="0" applyFont="1" applyBorder="1" applyAlignment="1" applyProtection="1">
      <alignment vertical="center" wrapText="1"/>
    </xf>
    <xf numFmtId="0" fontId="9" fillId="0" borderId="7" xfId="0" applyFont="1" applyBorder="1" applyAlignment="1" applyProtection="1">
      <alignment vertical="center" wrapText="1"/>
    </xf>
    <xf numFmtId="0" fontId="9" fillId="0" borderId="11" xfId="0" applyFont="1" applyBorder="1" applyAlignment="1" applyProtection="1">
      <alignment vertical="center" wrapText="1"/>
    </xf>
    <xf numFmtId="0" fontId="7" fillId="0" borderId="5"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7" xfId="0" applyFont="1" applyBorder="1" applyAlignment="1" applyProtection="1">
      <alignment vertical="center" wrapText="1"/>
    </xf>
    <xf numFmtId="0" fontId="7" fillId="0" borderId="3" xfId="0" applyFont="1" applyBorder="1" applyAlignment="1" applyProtection="1">
      <alignment vertical="center" wrapText="1"/>
    </xf>
    <xf numFmtId="0" fontId="7" fillId="0" borderId="11" xfId="0" applyFont="1" applyBorder="1" applyAlignment="1" applyProtection="1">
      <alignment vertical="center" wrapText="1"/>
    </xf>
    <xf numFmtId="0" fontId="7" fillId="8" borderId="5"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8" borderId="11" xfId="0" applyFont="1" applyFill="1" applyBorder="1" applyAlignment="1" applyProtection="1">
      <alignment horizontal="center" vertical="center" wrapText="1"/>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6" fillId="0" borderId="5"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center" wrapText="1"/>
      <protection locked="0"/>
    </xf>
    <xf numFmtId="0" fontId="7" fillId="8" borderId="3" xfId="0" applyFont="1" applyFill="1" applyBorder="1" applyAlignment="1" applyProtection="1">
      <alignment vertical="center" wrapText="1"/>
    </xf>
    <xf numFmtId="0" fontId="16" fillId="6" borderId="3" xfId="0" applyFont="1" applyFill="1" applyBorder="1" applyAlignment="1" applyProtection="1">
      <alignment vertical="center" wrapText="1"/>
    </xf>
    <xf numFmtId="0" fontId="16" fillId="6" borderId="21" xfId="0" applyFont="1" applyFill="1" applyBorder="1" applyAlignment="1" applyProtection="1">
      <alignment vertical="center" wrapText="1"/>
    </xf>
    <xf numFmtId="0" fontId="16" fillId="6" borderId="0" xfId="0" applyFont="1" applyFill="1" applyBorder="1" applyAlignment="1" applyProtection="1">
      <alignment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3" fillId="0" borderId="3" xfId="0" applyFont="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vertical="center" wrapText="1"/>
    </xf>
    <xf numFmtId="0" fontId="8" fillId="0" borderId="3" xfId="0" applyFont="1" applyBorder="1" applyAlignment="1">
      <alignment vertical="center" wrapText="1"/>
    </xf>
    <xf numFmtId="0" fontId="9" fillId="0" borderId="5" xfId="0" applyFont="1" applyBorder="1" applyAlignment="1">
      <alignment vertical="center" wrapText="1"/>
    </xf>
    <xf numFmtId="0" fontId="9" fillId="0" borderId="11" xfId="0" applyFont="1" applyBorder="1" applyAlignment="1">
      <alignment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16" fillId="6" borderId="10" xfId="0" applyFont="1" applyFill="1" applyBorder="1" applyAlignment="1">
      <alignment vertical="center" wrapText="1"/>
    </xf>
  </cellXfs>
  <cellStyles count="7">
    <cellStyle name="Millares" xfId="1" builtinId="3"/>
    <cellStyle name="Millares 2" xfId="5"/>
    <cellStyle name="Normal" xfId="0" builtinId="0"/>
    <cellStyle name="Normal 2" xfId="4"/>
    <cellStyle name="Normal 3" xfId="3"/>
    <cellStyle name="Porcentaje" xfId="2" builtin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PES-Obj(c)'!A1"/><Relationship Id="rId2" Type="http://schemas.openxmlformats.org/officeDocument/2006/relationships/hyperlink" Target="#'PES-Obj(b)'!A1"/><Relationship Id="rId1" Type="http://schemas.openxmlformats.org/officeDocument/2006/relationships/hyperlink" Target="#'PES-Obj(a)'!A1"/><Relationship Id="rId6" Type="http://schemas.openxmlformats.org/officeDocument/2006/relationships/image" Target="../media/image1.png"/><Relationship Id="rId5" Type="http://schemas.openxmlformats.org/officeDocument/2006/relationships/hyperlink" Target="#'PES-Obj(e)'!A1"/><Relationship Id="rId4" Type="http://schemas.openxmlformats.org/officeDocument/2006/relationships/hyperlink" Target="#'PES-Obj(d)'!A1"/></Relationships>
</file>

<file path=xl/drawings/_rels/drawing2.xml.rels><?xml version="1.0" encoding="UTF-8" standalone="yes"?>
<Relationships xmlns="http://schemas.openxmlformats.org/package/2006/relationships"><Relationship Id="rId1" Type="http://schemas.openxmlformats.org/officeDocument/2006/relationships/hyperlink" Target="#GENERAL!A1"/></Relationships>
</file>

<file path=xl/drawings/_rels/drawing3.xml.rels><?xml version="1.0" encoding="UTF-8" standalone="yes"?>
<Relationships xmlns="http://schemas.openxmlformats.org/package/2006/relationships"><Relationship Id="rId1" Type="http://schemas.openxmlformats.org/officeDocument/2006/relationships/hyperlink" Target="#GENERAL!A1"/></Relationships>
</file>

<file path=xl/drawings/_rels/drawing4.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GENER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11</xdr:row>
      <xdr:rowOff>114299</xdr:rowOff>
    </xdr:from>
    <xdr:to>
      <xdr:col>6</xdr:col>
      <xdr:colOff>323850</xdr:colOff>
      <xdr:row>19</xdr:row>
      <xdr:rowOff>9524</xdr:rowOff>
    </xdr:to>
    <xdr:sp macro="" textlink="">
      <xdr:nvSpPr>
        <xdr:cNvPr id="2" name="Rectángulo redondeado 1"/>
        <xdr:cNvSpPr/>
      </xdr:nvSpPr>
      <xdr:spPr>
        <a:xfrm>
          <a:off x="6010275" y="2209799"/>
          <a:ext cx="2428875" cy="1419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PLAN</a:t>
          </a:r>
          <a:r>
            <a:rPr lang="es-CO" sz="1400" b="1" baseline="0"/>
            <a:t> ESTRATÉGICO </a:t>
          </a:r>
        </a:p>
        <a:p>
          <a:pPr algn="ctr"/>
          <a:r>
            <a:rPr lang="es-CO" sz="1400" b="1" baseline="0"/>
            <a:t>SECTOR SALUD Y PROTECCIÓN SOCIAL</a:t>
          </a:r>
          <a:endParaRPr lang="es-CO" sz="1400" b="1"/>
        </a:p>
      </xdr:txBody>
    </xdr:sp>
    <xdr:clientData/>
  </xdr:twoCellAnchor>
  <xdr:twoCellAnchor>
    <xdr:from>
      <xdr:col>0</xdr:col>
      <xdr:colOff>47625</xdr:colOff>
      <xdr:row>7</xdr:row>
      <xdr:rowOff>95250</xdr:rowOff>
    </xdr:from>
    <xdr:to>
      <xdr:col>2</xdr:col>
      <xdr:colOff>619125</xdr:colOff>
      <xdr:row>20</xdr:row>
      <xdr:rowOff>104775</xdr:rowOff>
    </xdr:to>
    <xdr:sp macro="" textlink="">
      <xdr:nvSpPr>
        <xdr:cNvPr id="8" name="Rectángulo redondeado 7"/>
        <xdr:cNvSpPr/>
      </xdr:nvSpPr>
      <xdr:spPr>
        <a:xfrm>
          <a:off x="47625" y="1428750"/>
          <a:ext cx="5638800" cy="2486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ENTIDADES</a:t>
          </a:r>
          <a:r>
            <a:rPr lang="es-CO" sz="1400" b="1" baseline="0"/>
            <a:t> DEL SECTOR SALUD Y PROTECCIÓN SOCIAL</a:t>
          </a:r>
          <a:endParaRPr lang="es-CO" sz="1400" b="1"/>
        </a:p>
        <a:p>
          <a:pPr algn="l"/>
          <a:endParaRPr lang="es-CO" sz="1100" b="1"/>
        </a:p>
        <a:p>
          <a:pPr algn="l"/>
          <a:r>
            <a:rPr lang="es-CO" sz="1100" b="1"/>
            <a:t>MSPS	MINISTERIO DE SALUD Y PROTECCIÓN SOCIAL</a:t>
          </a:r>
        </a:p>
        <a:p>
          <a:pPr algn="l"/>
          <a:r>
            <a:rPr lang="es-CO" sz="1100" b="1"/>
            <a:t>CDFLA	CENTRO DERMATOLÓGICO "FEDERICO LLERAS ACOSTA"</a:t>
          </a:r>
        </a:p>
        <a:p>
          <a:pPr algn="l"/>
          <a:r>
            <a:rPr lang="es-CO" sz="1100" b="1"/>
            <a:t>INC	INSTITUTO</a:t>
          </a:r>
          <a:r>
            <a:rPr lang="es-CO" sz="1100" b="1" baseline="0"/>
            <a:t> NACIONAL DE CANCEROLOGÍA</a:t>
          </a:r>
        </a:p>
        <a:p>
          <a:pPr algn="l"/>
          <a:r>
            <a:rPr lang="es-CO" sz="1100" b="1" baseline="0"/>
            <a:t>SAD	SANATORIO DE AGUA DE DIOS</a:t>
          </a:r>
        </a:p>
        <a:p>
          <a:pPr algn="l"/>
          <a:r>
            <a:rPr lang="es-CO" sz="1100" b="1" baseline="0"/>
            <a:t>SC	SANATORIO DE CONTRATACIÓN</a:t>
          </a:r>
        </a:p>
        <a:p>
          <a:pPr algn="l"/>
          <a:r>
            <a:rPr lang="es-CO" sz="1100" b="1" baseline="0"/>
            <a:t>INS	INSTITUTO NACIONAL DE SALUD</a:t>
          </a:r>
        </a:p>
        <a:p>
          <a:pPr algn="l"/>
          <a:r>
            <a:rPr lang="es-CO" sz="1100" b="1" baseline="0"/>
            <a:t>SNS	SUPERINTENDENCIA NACIONAL DE SALUD</a:t>
          </a:r>
        </a:p>
        <a:p>
          <a:pPr algn="l"/>
          <a:r>
            <a:rPr lang="es-CO" sz="1100" b="1" baseline="0"/>
            <a:t>INVIMA	INSTITUTO NACIONAL DE VIGILANCIA DE MEDICAMENTOS Y ALIMENTOS</a:t>
          </a:r>
        </a:p>
        <a:p>
          <a:pPr algn="l"/>
          <a:r>
            <a:rPr lang="es-CO" sz="1100" b="1" baseline="0"/>
            <a:t>FPSFFNNC	FONDO PASIVO SOCIAL FERROCARRILES NACIONALES DE COLOMBIA</a:t>
          </a:r>
        </a:p>
        <a:p>
          <a:pPr algn="l"/>
          <a:r>
            <a:rPr lang="es-CO" sz="1100" b="1" baseline="0"/>
            <a:t>FONPRECON	FONDO DE PREVISIÓN SOCIAL DEL CONGRESO</a:t>
          </a:r>
          <a:endParaRPr lang="es-CO" sz="1100" b="1"/>
        </a:p>
      </xdr:txBody>
    </xdr:sp>
    <xdr:clientData/>
  </xdr:twoCellAnchor>
  <xdr:twoCellAnchor>
    <xdr:from>
      <xdr:col>7</xdr:col>
      <xdr:colOff>257175</xdr:colOff>
      <xdr:row>6</xdr:row>
      <xdr:rowOff>142876</xdr:rowOff>
    </xdr:from>
    <xdr:to>
      <xdr:col>11</xdr:col>
      <xdr:colOff>371475</xdr:colOff>
      <xdr:row>9</xdr:row>
      <xdr:rowOff>142876</xdr:rowOff>
    </xdr:to>
    <xdr:sp macro="" textlink="">
      <xdr:nvSpPr>
        <xdr:cNvPr id="3" name="Rectángulo redondeado 2">
          <a:hlinkClick xmlns:r="http://schemas.openxmlformats.org/officeDocument/2006/relationships" r:id="rId1"/>
        </xdr:cNvPr>
        <xdr:cNvSpPr/>
      </xdr:nvSpPr>
      <xdr:spPr>
        <a:xfrm>
          <a:off x="9134475" y="1285876"/>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a. Aumentar el acceso efectivo a los servicios y mejorar la calidad en la atención</a:t>
          </a:r>
        </a:p>
      </xdr:txBody>
    </xdr:sp>
    <xdr:clientData/>
  </xdr:twoCellAnchor>
  <xdr:twoCellAnchor>
    <xdr:from>
      <xdr:col>7</xdr:col>
      <xdr:colOff>266700</xdr:colOff>
      <xdr:row>10</xdr:row>
      <xdr:rowOff>66675</xdr:rowOff>
    </xdr:from>
    <xdr:to>
      <xdr:col>11</xdr:col>
      <xdr:colOff>381000</xdr:colOff>
      <xdr:row>13</xdr:row>
      <xdr:rowOff>66675</xdr:rowOff>
    </xdr:to>
    <xdr:sp macro="" textlink="">
      <xdr:nvSpPr>
        <xdr:cNvPr id="6" name="Rectángulo redondeado 5">
          <a:hlinkClick xmlns:r="http://schemas.openxmlformats.org/officeDocument/2006/relationships" r:id="rId2"/>
        </xdr:cNvPr>
        <xdr:cNvSpPr/>
      </xdr:nvSpPr>
      <xdr:spPr>
        <a:xfrm>
          <a:off x="9144000" y="197167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b. Mejorar las condiciones de salud de la población y disminuir las brechas de resultados en salud</a:t>
          </a:r>
        </a:p>
      </xdr:txBody>
    </xdr:sp>
    <xdr:clientData/>
  </xdr:twoCellAnchor>
  <xdr:twoCellAnchor>
    <xdr:from>
      <xdr:col>7</xdr:col>
      <xdr:colOff>257175</xdr:colOff>
      <xdr:row>13</xdr:row>
      <xdr:rowOff>171450</xdr:rowOff>
    </xdr:from>
    <xdr:to>
      <xdr:col>11</xdr:col>
      <xdr:colOff>371475</xdr:colOff>
      <xdr:row>16</xdr:row>
      <xdr:rowOff>171450</xdr:rowOff>
    </xdr:to>
    <xdr:sp macro="" textlink="">
      <xdr:nvSpPr>
        <xdr:cNvPr id="7" name="Rectángulo redondeado 6">
          <a:hlinkClick xmlns:r="http://schemas.openxmlformats.org/officeDocument/2006/relationships" r:id="rId3"/>
        </xdr:cNvPr>
        <xdr:cNvSpPr/>
      </xdr:nvSpPr>
      <xdr:spPr>
        <a:xfrm>
          <a:off x="9134475" y="26479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c. Recuperar la confianza y la legitimidad en el sistema</a:t>
          </a:r>
        </a:p>
      </xdr:txBody>
    </xdr:sp>
    <xdr:clientData/>
  </xdr:twoCellAnchor>
  <xdr:twoCellAnchor>
    <xdr:from>
      <xdr:col>7</xdr:col>
      <xdr:colOff>266700</xdr:colOff>
      <xdr:row>17</xdr:row>
      <xdr:rowOff>95250</xdr:rowOff>
    </xdr:from>
    <xdr:to>
      <xdr:col>11</xdr:col>
      <xdr:colOff>381000</xdr:colOff>
      <xdr:row>20</xdr:row>
      <xdr:rowOff>95250</xdr:rowOff>
    </xdr:to>
    <xdr:sp macro="" textlink="">
      <xdr:nvSpPr>
        <xdr:cNvPr id="9" name="Rectángulo redondeado 8">
          <a:hlinkClick xmlns:r="http://schemas.openxmlformats.org/officeDocument/2006/relationships" r:id="rId4"/>
        </xdr:cNvPr>
        <xdr:cNvSpPr/>
      </xdr:nvSpPr>
      <xdr:spPr>
        <a:xfrm>
          <a:off x="9144000" y="3333750"/>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d. Asegurar la sostenibilidad financiera del sistema en condiciones de eficiencia</a:t>
          </a:r>
        </a:p>
      </xdr:txBody>
    </xdr:sp>
    <xdr:clientData/>
  </xdr:twoCellAnchor>
  <xdr:twoCellAnchor>
    <xdr:from>
      <xdr:col>7</xdr:col>
      <xdr:colOff>266700</xdr:colOff>
      <xdr:row>21</xdr:row>
      <xdr:rowOff>9525</xdr:rowOff>
    </xdr:from>
    <xdr:to>
      <xdr:col>11</xdr:col>
      <xdr:colOff>381000</xdr:colOff>
      <xdr:row>24</xdr:row>
      <xdr:rowOff>9525</xdr:rowOff>
    </xdr:to>
    <xdr:sp macro="" textlink="">
      <xdr:nvSpPr>
        <xdr:cNvPr id="10" name="Rectángulo redondeado 9">
          <a:hlinkClick xmlns:r="http://schemas.openxmlformats.org/officeDocument/2006/relationships" r:id="rId5"/>
        </xdr:cNvPr>
        <xdr:cNvSpPr/>
      </xdr:nvSpPr>
      <xdr:spPr>
        <a:xfrm>
          <a:off x="9144000" y="4010025"/>
          <a:ext cx="316230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 Buen Gobierno</a:t>
          </a:r>
        </a:p>
      </xdr:txBody>
    </xdr:sp>
    <xdr:clientData/>
  </xdr:twoCellAnchor>
  <xdr:twoCellAnchor>
    <xdr:from>
      <xdr:col>6</xdr:col>
      <xdr:colOff>723900</xdr:colOff>
      <xdr:row>8</xdr:row>
      <xdr:rowOff>47625</xdr:rowOff>
    </xdr:from>
    <xdr:to>
      <xdr:col>6</xdr:col>
      <xdr:colOff>723900</xdr:colOff>
      <xdr:row>22</xdr:row>
      <xdr:rowOff>95250</xdr:rowOff>
    </xdr:to>
    <xdr:cxnSp macro="">
      <xdr:nvCxnSpPr>
        <xdr:cNvPr id="5" name="Conector recto 4"/>
        <xdr:cNvCxnSpPr/>
      </xdr:nvCxnSpPr>
      <xdr:spPr>
        <a:xfrm>
          <a:off x="8839200" y="1571625"/>
          <a:ext cx="0" cy="271462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723900</xdr:colOff>
      <xdr:row>8</xdr:row>
      <xdr:rowOff>47625</xdr:rowOff>
    </xdr:from>
    <xdr:to>
      <xdr:col>7</xdr:col>
      <xdr:colOff>257175</xdr:colOff>
      <xdr:row>8</xdr:row>
      <xdr:rowOff>47626</xdr:rowOff>
    </xdr:to>
    <xdr:cxnSp macro="">
      <xdr:nvCxnSpPr>
        <xdr:cNvPr id="12" name="Conector recto de flecha 11"/>
        <xdr:cNvCxnSpPr>
          <a:endCxn id="3" idx="1"/>
        </xdr:cNvCxnSpPr>
      </xdr:nvCxnSpPr>
      <xdr:spPr>
        <a:xfrm>
          <a:off x="8839200" y="1571625"/>
          <a:ext cx="295275" cy="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723900</xdr:colOff>
      <xdr:row>22</xdr:row>
      <xdr:rowOff>95250</xdr:rowOff>
    </xdr:from>
    <xdr:to>
      <xdr:col>7</xdr:col>
      <xdr:colOff>266700</xdr:colOff>
      <xdr:row>22</xdr:row>
      <xdr:rowOff>104775</xdr:rowOff>
    </xdr:to>
    <xdr:cxnSp macro="">
      <xdr:nvCxnSpPr>
        <xdr:cNvPr id="18" name="Conector recto de flecha 17"/>
        <xdr:cNvCxnSpPr>
          <a:endCxn id="10" idx="1"/>
        </xdr:cNvCxnSpPr>
      </xdr:nvCxnSpPr>
      <xdr:spPr>
        <a:xfrm>
          <a:off x="8839200" y="4286250"/>
          <a:ext cx="304800" cy="95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742950</xdr:colOff>
      <xdr:row>11</xdr:row>
      <xdr:rowOff>161925</xdr:rowOff>
    </xdr:from>
    <xdr:to>
      <xdr:col>7</xdr:col>
      <xdr:colOff>266700</xdr:colOff>
      <xdr:row>11</xdr:row>
      <xdr:rowOff>161925</xdr:rowOff>
    </xdr:to>
    <xdr:cxnSp macro="">
      <xdr:nvCxnSpPr>
        <xdr:cNvPr id="20" name="Conector recto de flecha 19"/>
        <xdr:cNvCxnSpPr>
          <a:endCxn id="6" idx="1"/>
        </xdr:cNvCxnSpPr>
      </xdr:nvCxnSpPr>
      <xdr:spPr>
        <a:xfrm>
          <a:off x="8858250" y="2257425"/>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15</xdr:row>
      <xdr:rowOff>76200</xdr:rowOff>
    </xdr:from>
    <xdr:to>
      <xdr:col>7</xdr:col>
      <xdr:colOff>257175</xdr:colOff>
      <xdr:row>15</xdr:row>
      <xdr:rowOff>76200</xdr:rowOff>
    </xdr:to>
    <xdr:cxnSp macro="">
      <xdr:nvCxnSpPr>
        <xdr:cNvPr id="22" name="Conector recto de flecha 21"/>
        <xdr:cNvCxnSpPr>
          <a:endCxn id="7" idx="1"/>
        </xdr:cNvCxnSpPr>
      </xdr:nvCxnSpPr>
      <xdr:spPr>
        <a:xfrm>
          <a:off x="8848725" y="2933700"/>
          <a:ext cx="285750" cy="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19</xdr:row>
      <xdr:rowOff>0</xdr:rowOff>
    </xdr:from>
    <xdr:to>
      <xdr:col>7</xdr:col>
      <xdr:colOff>266700</xdr:colOff>
      <xdr:row>19</xdr:row>
      <xdr:rowOff>9526</xdr:rowOff>
    </xdr:to>
    <xdr:cxnSp macro="">
      <xdr:nvCxnSpPr>
        <xdr:cNvPr id="24" name="Conector recto de flecha 23"/>
        <xdr:cNvCxnSpPr>
          <a:endCxn id="9" idx="1"/>
        </xdr:cNvCxnSpPr>
      </xdr:nvCxnSpPr>
      <xdr:spPr>
        <a:xfrm flipV="1">
          <a:off x="8848725" y="3619500"/>
          <a:ext cx="295275" cy="95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15</xdr:row>
      <xdr:rowOff>61912</xdr:rowOff>
    </xdr:from>
    <xdr:to>
      <xdr:col>6</xdr:col>
      <xdr:colOff>723900</xdr:colOff>
      <xdr:row>15</xdr:row>
      <xdr:rowOff>76200</xdr:rowOff>
    </xdr:to>
    <xdr:cxnSp macro="">
      <xdr:nvCxnSpPr>
        <xdr:cNvPr id="26" name="Conector recto de flecha 25"/>
        <xdr:cNvCxnSpPr>
          <a:stCxn id="2" idx="3"/>
        </xdr:cNvCxnSpPr>
      </xdr:nvCxnSpPr>
      <xdr:spPr>
        <a:xfrm>
          <a:off x="8439150" y="2919412"/>
          <a:ext cx="400050" cy="14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495300</xdr:colOff>
      <xdr:row>0</xdr:row>
      <xdr:rowOff>85724</xdr:rowOff>
    </xdr:from>
    <xdr:to>
      <xdr:col>1</xdr:col>
      <xdr:colOff>2333625</xdr:colOff>
      <xdr:row>5</xdr:row>
      <xdr:rowOff>133349</xdr:rowOff>
    </xdr:to>
    <xdr:pic>
      <xdr:nvPicPr>
        <xdr:cNvPr id="28" name="Imagen 2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5300" y="85724"/>
          <a:ext cx="2686050"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2752725</xdr:colOff>
      <xdr:row>0</xdr:row>
      <xdr:rowOff>28575</xdr:rowOff>
    </xdr:from>
    <xdr:to>
      <xdr:col>8</xdr:col>
      <xdr:colOff>485775</xdr:colOff>
      <xdr:row>5</xdr:row>
      <xdr:rowOff>142875</xdr:rowOff>
    </xdr:to>
    <xdr:sp macro="" textlink="">
      <xdr:nvSpPr>
        <xdr:cNvPr id="27" name="Rectángulo redondeado 26"/>
        <xdr:cNvSpPr/>
      </xdr:nvSpPr>
      <xdr:spPr>
        <a:xfrm>
          <a:off x="3600450" y="28575"/>
          <a:ext cx="6524625" cy="1066800"/>
        </a:xfrm>
        <a:prstGeom prst="round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latin typeface="Arial" panose="020B0604020202020204" pitchFamily="34" charset="0"/>
              <a:cs typeface="Arial" panose="020B0604020202020204" pitchFamily="34" charset="0"/>
            </a:rPr>
            <a:t>PLAN ESTRATÉGICO 2015-2018</a:t>
          </a:r>
        </a:p>
        <a:p>
          <a:pPr algn="ctr"/>
          <a:r>
            <a:rPr lang="es-CO" sz="2400" b="1">
              <a:latin typeface="Arial" panose="020B0604020202020204" pitchFamily="34" charset="0"/>
              <a:cs typeface="Arial" panose="020B0604020202020204" pitchFamily="34" charset="0"/>
            </a:rPr>
            <a:t>SECTOR SALUD Y PROTECCIÓN SOCIAL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428625</xdr:colOff>
      <xdr:row>0</xdr:row>
      <xdr:rowOff>85725</xdr:rowOff>
    </xdr:from>
    <xdr:to>
      <xdr:col>7</xdr:col>
      <xdr:colOff>447675</xdr:colOff>
      <xdr:row>4</xdr:row>
      <xdr:rowOff>133350</xdr:rowOff>
    </xdr:to>
    <xdr:sp macro="" textlink="">
      <xdr:nvSpPr>
        <xdr:cNvPr id="3" name="Flecha derecha 2">
          <a:hlinkClick xmlns:r="http://schemas.openxmlformats.org/officeDocument/2006/relationships" r:id="rId1"/>
        </xdr:cNvPr>
        <xdr:cNvSpPr/>
      </xdr:nvSpPr>
      <xdr:spPr>
        <a:xfrm>
          <a:off x="12839700" y="85725"/>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390525</xdr:colOff>
      <xdr:row>0</xdr:row>
      <xdr:rowOff>66675</xdr:rowOff>
    </xdr:from>
    <xdr:to>
      <xdr:col>7</xdr:col>
      <xdr:colOff>409575</xdr:colOff>
      <xdr:row>4</xdr:row>
      <xdr:rowOff>114300</xdr:rowOff>
    </xdr:to>
    <xdr:sp macro="" textlink="">
      <xdr:nvSpPr>
        <xdr:cNvPr id="3" name="Flecha derecha 2">
          <a:hlinkClick xmlns:r="http://schemas.openxmlformats.org/officeDocument/2006/relationships" r:id="rId1"/>
        </xdr:cNvPr>
        <xdr:cNvSpPr/>
      </xdr:nvSpPr>
      <xdr:spPr>
        <a:xfrm>
          <a:off x="12030075" y="66675"/>
          <a:ext cx="1276350" cy="762000"/>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962025</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381000</xdr:colOff>
      <xdr:row>0</xdr:row>
      <xdr:rowOff>76200</xdr:rowOff>
    </xdr:from>
    <xdr:to>
      <xdr:col>7</xdr:col>
      <xdr:colOff>400050</xdr:colOff>
      <xdr:row>4</xdr:row>
      <xdr:rowOff>123825</xdr:rowOff>
    </xdr:to>
    <xdr:sp macro="" textlink="">
      <xdr:nvSpPr>
        <xdr:cNvPr id="3" name="Flecha derecha 2">
          <a:hlinkClick xmlns:r="http://schemas.openxmlformats.org/officeDocument/2006/relationships" r:id="rId2"/>
        </xdr:cNvPr>
        <xdr:cNvSpPr/>
      </xdr:nvSpPr>
      <xdr:spPr>
        <a:xfrm>
          <a:off x="1250632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762000</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314325</xdr:colOff>
      <xdr:row>0</xdr:row>
      <xdr:rowOff>95250</xdr:rowOff>
    </xdr:from>
    <xdr:to>
      <xdr:col>7</xdr:col>
      <xdr:colOff>333375</xdr:colOff>
      <xdr:row>4</xdr:row>
      <xdr:rowOff>142875</xdr:rowOff>
    </xdr:to>
    <xdr:sp macro="" textlink="">
      <xdr:nvSpPr>
        <xdr:cNvPr id="3" name="Flecha derecha 2">
          <a:hlinkClick xmlns:r="http://schemas.openxmlformats.org/officeDocument/2006/relationships" r:id="rId2"/>
        </xdr:cNvPr>
        <xdr:cNvSpPr/>
      </xdr:nvSpPr>
      <xdr:spPr>
        <a:xfrm>
          <a:off x="12087225" y="9525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647699</xdr:colOff>
      <xdr:row>0</xdr:row>
      <xdr:rowOff>114301</xdr:rowOff>
    </xdr:from>
    <xdr:to>
      <xdr:col>0</xdr:col>
      <xdr:colOff>2390774</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699" y="114301"/>
          <a:ext cx="1743075"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266700</xdr:colOff>
      <xdr:row>0</xdr:row>
      <xdr:rowOff>76200</xdr:rowOff>
    </xdr:from>
    <xdr:to>
      <xdr:col>7</xdr:col>
      <xdr:colOff>285750</xdr:colOff>
      <xdr:row>4</xdr:row>
      <xdr:rowOff>123825</xdr:rowOff>
    </xdr:to>
    <xdr:sp macro="" textlink="">
      <xdr:nvSpPr>
        <xdr:cNvPr id="3" name="Flecha derecha 2">
          <a:hlinkClick xmlns:r="http://schemas.openxmlformats.org/officeDocument/2006/relationships" r:id="rId2"/>
        </xdr:cNvPr>
        <xdr:cNvSpPr/>
      </xdr:nvSpPr>
      <xdr:spPr>
        <a:xfrm>
          <a:off x="12677775" y="76200"/>
          <a:ext cx="1276350" cy="695325"/>
        </a:xfrm>
        <a:prstGeom prst="rightArrow">
          <a:avLst/>
        </a:prstGeom>
        <a:solidFill>
          <a:schemeClr val="accent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b="1">
              <a:latin typeface="Arial" panose="020B0604020202020204" pitchFamily="34" charset="0"/>
              <a:cs typeface="Arial" panose="020B0604020202020204" pitchFamily="34" charset="0"/>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647700</xdr:colOff>
      <xdr:row>0</xdr:row>
      <xdr:rowOff>114301</xdr:rowOff>
    </xdr:from>
    <xdr:to>
      <xdr:col>0</xdr:col>
      <xdr:colOff>3105150</xdr:colOff>
      <xdr:row>5</xdr:row>
      <xdr:rowOff>28575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14301"/>
          <a:ext cx="2457450" cy="723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2:C25"/>
  <sheetViews>
    <sheetView workbookViewId="0">
      <pane ySplit="25" topLeftCell="A26" activePane="bottomLeft" state="frozen"/>
      <selection pane="bottomLeft"/>
    </sheetView>
  </sheetViews>
  <sheetFormatPr baseColWidth="10" defaultRowHeight="15" x14ac:dyDescent="0.25"/>
  <cols>
    <col min="1" max="1" width="12.7109375" customWidth="1"/>
    <col min="2" max="2" width="63.28515625" customWidth="1"/>
  </cols>
  <sheetData>
    <row r="22" spans="1:3" ht="15.75" thickBot="1" x14ac:dyDescent="0.3"/>
    <row r="23" spans="1:3" x14ac:dyDescent="0.25">
      <c r="A23" s="76" t="s">
        <v>830</v>
      </c>
      <c r="B23" s="77"/>
      <c r="C23" s="78"/>
    </row>
    <row r="24" spans="1:3" x14ac:dyDescent="0.25">
      <c r="A24" s="79"/>
      <c r="B24" s="80"/>
      <c r="C24" s="81"/>
    </row>
    <row r="25" spans="1:3" ht="24" customHeight="1" thickBot="1" x14ac:dyDescent="0.3">
      <c r="A25" s="82"/>
      <c r="B25" s="83"/>
      <c r="C25" s="84"/>
    </row>
  </sheetData>
  <sheetProtection algorithmName="SHA-512" hashValue="emh1CZ1K8ZX2oF9cDxk0b+rU6YWjSIoMxQ64GV1o997bhzBJS0BFsKQ99wIIgtTwSSSqvB4pZZnPci164x0vqQ==" saltValue="/ZK2FDVqAeq2EDputNAc7g==" spinCount="100000" sheet="1" objects="1" scenarios="1"/>
  <mergeCells count="1">
    <mergeCell ref="A23:C25"/>
  </mergeCells>
  <pageMargins left="0.7" right="0.7" top="0.75" bottom="0.75" header="0.3" footer="0.3"/>
  <pageSetup orientation="portrait"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pane xSplit="1" ySplit="10" topLeftCell="B93"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47.85546875" style="14" customWidth="1"/>
    <col min="2" max="2" width="30" style="14" customWidth="1"/>
    <col min="3" max="3" width="89.42578125" style="14" customWidth="1"/>
    <col min="4" max="8" width="9.42578125" style="14" customWidth="1"/>
    <col min="9" max="16384" width="11.42578125" style="14"/>
  </cols>
  <sheetData>
    <row r="1" spans="1:8" x14ac:dyDescent="0.25">
      <c r="B1" s="134" t="s">
        <v>795</v>
      </c>
      <c r="C1" s="135"/>
      <c r="D1" s="135"/>
      <c r="E1" s="135"/>
    </row>
    <row r="2" spans="1:8" x14ac:dyDescent="0.25">
      <c r="B2" s="135"/>
      <c r="C2" s="135"/>
      <c r="D2" s="135"/>
      <c r="E2" s="135"/>
    </row>
    <row r="3" spans="1:8" x14ac:dyDescent="0.25">
      <c r="B3" s="135"/>
      <c r="C3" s="135"/>
      <c r="D3" s="135"/>
      <c r="E3" s="135"/>
    </row>
    <row r="4" spans="1:8" x14ac:dyDescent="0.25">
      <c r="B4" s="135"/>
      <c r="C4" s="135"/>
      <c r="D4" s="135"/>
      <c r="E4" s="135"/>
    </row>
    <row r="5" spans="1:8" x14ac:dyDescent="0.25">
      <c r="B5" s="135"/>
      <c r="C5" s="135"/>
      <c r="D5" s="135"/>
      <c r="E5" s="135"/>
    </row>
    <row r="6" spans="1:8" x14ac:dyDescent="0.25">
      <c r="A6" s="40"/>
    </row>
    <row r="7" spans="1:8" ht="43.5" customHeight="1" x14ac:dyDescent="0.25">
      <c r="A7" s="136" t="s">
        <v>792</v>
      </c>
      <c r="B7" s="136"/>
      <c r="C7" s="136"/>
      <c r="D7" s="136"/>
      <c r="E7" s="136"/>
      <c r="F7" s="136"/>
      <c r="G7" s="136"/>
      <c r="H7" s="136"/>
    </row>
    <row r="8" spans="1:8" ht="20.25" customHeight="1" x14ac:dyDescent="0.25">
      <c r="A8" s="136" t="s">
        <v>793</v>
      </c>
      <c r="B8" s="136"/>
      <c r="C8" s="136"/>
      <c r="D8" s="136"/>
      <c r="E8" s="136"/>
      <c r="F8" s="136"/>
      <c r="G8" s="136"/>
      <c r="H8" s="136"/>
    </row>
    <row r="9" spans="1:8" ht="2.25" customHeight="1" x14ac:dyDescent="0.25">
      <c r="A9" s="15"/>
      <c r="B9" s="15"/>
    </row>
    <row r="10" spans="1:8" ht="24" x14ac:dyDescent="0.25">
      <c r="A10" s="16" t="s">
        <v>19</v>
      </c>
      <c r="B10" s="17" t="s">
        <v>217</v>
      </c>
      <c r="C10" s="17" t="s">
        <v>3</v>
      </c>
      <c r="D10" s="18" t="s">
        <v>4</v>
      </c>
      <c r="E10" s="18" t="s">
        <v>5</v>
      </c>
      <c r="F10" s="18">
        <v>2016</v>
      </c>
      <c r="G10" s="18">
        <v>2017</v>
      </c>
      <c r="H10" s="19">
        <v>2018</v>
      </c>
    </row>
    <row r="11" spans="1:8" ht="16.5" customHeight="1" x14ac:dyDescent="0.25">
      <c r="A11" s="121" t="s">
        <v>22</v>
      </c>
      <c r="B11" s="130" t="str">
        <f>VLOOKUP(A11,'Ind. depurados'!C$10:L$39,10,0)</f>
        <v>MSPS</v>
      </c>
      <c r="C11" s="21" t="s">
        <v>279</v>
      </c>
      <c r="D11" s="2">
        <f>VLOOKUP($C11,'Ind. depurados'!$C$44:$U$129,3,0)</f>
        <v>0.95</v>
      </c>
      <c r="E11" s="2">
        <f>VLOOKUP($C11,'Ind. depurados'!$C$44:$U$129,4,0)</f>
        <v>0.99</v>
      </c>
      <c r="F11" s="2">
        <f>VLOOKUP($C11,'Ind. depurados'!$C$44:$U$129,5,0)</f>
        <v>0.97</v>
      </c>
      <c r="G11" s="2">
        <f>VLOOKUP($C11,'Ind. depurados'!$C$44:$U$129,6,0)</f>
        <v>0.97499999999999998</v>
      </c>
      <c r="H11" s="2">
        <f>VLOOKUP($C11,'Ind. depurados'!$C$44:$U$129,7,0)</f>
        <v>0.99</v>
      </c>
    </row>
    <row r="12" spans="1:8" ht="16.5" customHeight="1" x14ac:dyDescent="0.25">
      <c r="A12" s="121"/>
      <c r="B12" s="130"/>
      <c r="C12" s="21" t="s">
        <v>6</v>
      </c>
      <c r="D12" s="2">
        <f>VLOOKUP($C12,'Ind. depurados'!$C$44:$U$129,3,0)</f>
        <v>0.96</v>
      </c>
      <c r="E12" s="2">
        <f>VLOOKUP($C12,'Ind. depurados'!$C$44:$U$129,4,0)</f>
        <v>0.97</v>
      </c>
      <c r="F12" s="2">
        <f>VLOOKUP($C12,'Ind. depurados'!$C$44:$U$129,5,0)</f>
        <v>0.96799999999999997</v>
      </c>
      <c r="G12" s="2">
        <f>VLOOKUP($C12,'Ind. depurados'!$C$44:$U$129,6,0)</f>
        <v>0.96899999999999997</v>
      </c>
      <c r="H12" s="2">
        <f>VLOOKUP($C12,'Ind. depurados'!$C$44:$U$129,7,0)</f>
        <v>0.97</v>
      </c>
    </row>
    <row r="13" spans="1:8" ht="16.5" customHeight="1" x14ac:dyDescent="0.25">
      <c r="A13" s="121"/>
      <c r="B13" s="130"/>
      <c r="C13" s="21" t="s">
        <v>300</v>
      </c>
      <c r="D13" s="35">
        <f>VLOOKUP($C13,'Ind. depurados'!$C$44:$U$129,3,0)</f>
        <v>175000</v>
      </c>
      <c r="E13" s="35">
        <f>VLOOKUP($C13,'Ind. depurados'!$C$44:$U$129,4,0)</f>
        <v>490000</v>
      </c>
      <c r="F13" s="35">
        <f>VLOOKUP($C13,'Ind. depurados'!$C$44:$U$129,5,0)</f>
        <v>96666</v>
      </c>
      <c r="G13" s="35">
        <f>VLOOKUP($C13,'Ind. depurados'!$C$44:$U$129,6,0)</f>
        <v>101666</v>
      </c>
      <c r="H13" s="35">
        <f>VLOOKUP($C13,'Ind. depurados'!$C$44:$U$129,7,0)</f>
        <v>106668</v>
      </c>
    </row>
    <row r="14" spans="1:8" ht="24" customHeight="1" x14ac:dyDescent="0.25">
      <c r="A14" s="121"/>
      <c r="B14" s="130"/>
      <c r="C14" s="21" t="s">
        <v>274</v>
      </c>
      <c r="D14" s="2">
        <f>VLOOKUP($C14,'Ind. depurados'!$C$44:$U$129,3,0)</f>
        <v>0.95</v>
      </c>
      <c r="E14" s="2">
        <f>VLOOKUP($C14,'Ind. depurados'!$C$44:$U$129,4,0)</f>
        <v>1</v>
      </c>
      <c r="F14" s="2">
        <f>VLOOKUP($C14,'Ind. depurados'!$C$44:$U$129,5,0)</f>
        <v>1</v>
      </c>
      <c r="G14" s="2">
        <f>VLOOKUP($C14,'Ind. depurados'!$C$44:$U$129,6,0)</f>
        <v>1</v>
      </c>
      <c r="H14" s="2">
        <f>VLOOKUP($C14,'Ind. depurados'!$C$44:$U$129,7,0)</f>
        <v>1</v>
      </c>
    </row>
    <row r="15" spans="1:8" ht="16.5" customHeight="1" x14ac:dyDescent="0.25">
      <c r="A15" s="121" t="s">
        <v>23</v>
      </c>
      <c r="B15" s="130" t="str">
        <f>VLOOKUP(A15,'Ind. depurados'!C$10:L$39,10,0)</f>
        <v>MSPS - SNS - INS - INVIMA</v>
      </c>
      <c r="C15" s="21" t="s">
        <v>241</v>
      </c>
      <c r="D15" s="36">
        <f>VLOOKUP($C15,'Ind. depurados'!$C$44:$U$129,3,0)</f>
        <v>3.9</v>
      </c>
      <c r="E15" s="36">
        <f>VLOOKUP($C15,'Ind. depurados'!$C$44:$U$129,4,0)</f>
        <v>3</v>
      </c>
      <c r="F15" s="36">
        <f>VLOOKUP($C15,'Ind. depurados'!$C$44:$U$129,5,0)</f>
        <v>3.3</v>
      </c>
      <c r="G15" s="36">
        <f>VLOOKUP($C15,'Ind. depurados'!$C$44:$U$129,6,0)</f>
        <v>3.1</v>
      </c>
      <c r="H15" s="36">
        <f>VLOOKUP($C15,'Ind. depurados'!$C$44:$U$129,7,0)</f>
        <v>3</v>
      </c>
    </row>
    <row r="16" spans="1:8" ht="16.5" customHeight="1" x14ac:dyDescent="0.25">
      <c r="A16" s="121"/>
      <c r="B16" s="130"/>
      <c r="C16" s="21" t="s">
        <v>250</v>
      </c>
      <c r="D16" s="36">
        <f>VLOOKUP($C16,'Ind. depurados'!$C$44:$U$129,3,0)</f>
        <v>32.6</v>
      </c>
      <c r="E16" s="36">
        <f>VLOOKUP($C16,'Ind. depurados'!$C$44:$U$129,4,0)</f>
        <v>20</v>
      </c>
      <c r="F16" s="36">
        <f>VLOOKUP($C16,'Ind. depurados'!$C$44:$U$129,5,0)</f>
        <v>27</v>
      </c>
      <c r="G16" s="36">
        <f>VLOOKUP($C16,'Ind. depurados'!$C$44:$U$129,6,0)</f>
        <v>24</v>
      </c>
      <c r="H16" s="36">
        <f>VLOOKUP($C16,'Ind. depurados'!$C$44:$U$129,7,0)</f>
        <v>20</v>
      </c>
    </row>
    <row r="17" spans="1:8" ht="16.5" customHeight="1" x14ac:dyDescent="0.25">
      <c r="A17" s="121"/>
      <c r="B17" s="130"/>
      <c r="C17" s="21" t="s">
        <v>259</v>
      </c>
      <c r="D17" s="2">
        <f>VLOOKUP($C17,'Ind. depurados'!$C$44:$U$129,3,0)</f>
        <v>0.46</v>
      </c>
      <c r="E17" s="2">
        <f>VLOOKUP($C17,'Ind. depurados'!$C$44:$U$129,4,0)</f>
        <v>0.6</v>
      </c>
      <c r="F17" s="2">
        <f>VLOOKUP($C17,'Ind. depurados'!$C$44:$U$129,5,0)</f>
        <v>0.56000000000000005</v>
      </c>
      <c r="G17" s="2">
        <f>VLOOKUP($C17,'Ind. depurados'!$C$44:$U$129,6,0)</f>
        <v>0.57999999999999996</v>
      </c>
      <c r="H17" s="2">
        <f>VLOOKUP($C17,'Ind. depurados'!$C$44:$U$129,7,0)</f>
        <v>0.6</v>
      </c>
    </row>
    <row r="18" spans="1:8" ht="16.5" customHeight="1" x14ac:dyDescent="0.25">
      <c r="A18" s="121" t="s">
        <v>24</v>
      </c>
      <c r="B18" s="130" t="str">
        <f>VLOOKUP(A18,'Ind. depurados'!C$10:L$39,10,0)</f>
        <v>MSPS</v>
      </c>
      <c r="C18" s="21" t="s">
        <v>229</v>
      </c>
      <c r="D18" s="2">
        <f>VLOOKUP($C18,'Ind. depurados'!$C$44:$U$129,3,0)</f>
        <v>0.28999999999999998</v>
      </c>
      <c r="E18" s="2">
        <f>VLOOKUP($C18,'Ind. depurados'!$C$44:$U$129,4,0)</f>
        <v>1</v>
      </c>
      <c r="F18" s="2">
        <f>VLOOKUP($C18,'Ind. depurados'!$C$44:$U$129,5,0)</f>
        <v>0.65100000000000002</v>
      </c>
      <c r="G18" s="2">
        <f>VLOOKUP($C18,'Ind. depurados'!$C$44:$U$129,6,0)</f>
        <v>0.88100000000000001</v>
      </c>
      <c r="H18" s="2">
        <f>VLOOKUP($C18,'Ind. depurados'!$C$44:$U$129,7,0)</f>
        <v>1</v>
      </c>
    </row>
    <row r="19" spans="1:8" ht="16.5" customHeight="1" x14ac:dyDescent="0.25">
      <c r="A19" s="121"/>
      <c r="B19" s="130"/>
      <c r="C19" s="21" t="s">
        <v>245</v>
      </c>
      <c r="D19" s="35">
        <f>VLOOKUP($C19,'Ind. depurados'!$C$44:$U$129,3,0)</f>
        <v>12</v>
      </c>
      <c r="E19" s="35">
        <f>VLOOKUP($C19,'Ind. depurados'!$C$44:$U$129,4,0)</f>
        <v>30</v>
      </c>
      <c r="F19" s="35">
        <f>VLOOKUP($C19,'Ind. depurados'!$C$44:$U$129,5,0)</f>
        <v>7</v>
      </c>
      <c r="G19" s="35">
        <f>VLOOKUP($C19,'Ind. depurados'!$C$44:$U$129,6,0)</f>
        <v>7</v>
      </c>
      <c r="H19" s="35">
        <f>VLOOKUP($C19,'Ind. depurados'!$C$44:$U$129,7,0)</f>
        <v>4</v>
      </c>
    </row>
    <row r="20" spans="1:8" ht="16.5" customHeight="1" x14ac:dyDescent="0.25">
      <c r="A20" s="121"/>
      <c r="B20" s="130"/>
      <c r="C20" s="21" t="s">
        <v>248</v>
      </c>
      <c r="D20" s="2">
        <f>VLOOKUP($C20,'Ind. depurados'!$C$44:$U$129,3,0)</f>
        <v>0.56799999999999995</v>
      </c>
      <c r="E20" s="2">
        <f>VLOOKUP($C20,'Ind. depurados'!$C$44:$U$129,4,0)</f>
        <v>1</v>
      </c>
      <c r="F20" s="2">
        <f>VLOOKUP($C20,'Ind. depurados'!$C$44:$U$129,5,0)</f>
        <v>0.65100000000000002</v>
      </c>
      <c r="G20" s="2">
        <f>VLOOKUP($C20,'Ind. depurados'!$C$44:$U$129,6,0)</f>
        <v>0.88100000000000001</v>
      </c>
      <c r="H20" s="2">
        <f>VLOOKUP($C20,'Ind. depurados'!$C$44:$U$129,7,0)</f>
        <v>1</v>
      </c>
    </row>
    <row r="21" spans="1:8" ht="16.5" customHeight="1" x14ac:dyDescent="0.25">
      <c r="A21" s="121"/>
      <c r="B21" s="130"/>
      <c r="C21" s="21" t="s">
        <v>430</v>
      </c>
      <c r="D21" s="2">
        <f>VLOOKUP($C21,'Ind. depurados'!$C$44:$U$129,3,0)</f>
        <v>0</v>
      </c>
      <c r="E21" s="2">
        <f>VLOOKUP($C21,'Ind. depurados'!$C$44:$U$129,4,0)</f>
        <v>0</v>
      </c>
      <c r="F21" s="2">
        <f>VLOOKUP($C21,'Ind. depurados'!$C$44:$U$129,5,0)</f>
        <v>0</v>
      </c>
      <c r="G21" s="2">
        <f>VLOOKUP($C21,'Ind. depurados'!$C$44:$U$129,6,0)</f>
        <v>0</v>
      </c>
      <c r="H21" s="2">
        <f>VLOOKUP($C21,'Ind. depurados'!$C$44:$U$129,7,0)</f>
        <v>0</v>
      </c>
    </row>
    <row r="22" spans="1:8" ht="16.5" customHeight="1" x14ac:dyDescent="0.25">
      <c r="A22" s="121"/>
      <c r="B22" s="130"/>
      <c r="C22" s="21" t="s">
        <v>289</v>
      </c>
      <c r="D22" s="35">
        <f>VLOOKUP($C22,'Ind. depurados'!$C$44:$U$129,3,0)</f>
        <v>40</v>
      </c>
      <c r="E22" s="35">
        <f>VLOOKUP($C22,'Ind. depurados'!$C$44:$U$129,4,0)</f>
        <v>150</v>
      </c>
      <c r="F22" s="35">
        <f>VLOOKUP($C22,'Ind. depurados'!$C$44:$U$129,5,0)</f>
        <v>40</v>
      </c>
      <c r="G22" s="35">
        <f>VLOOKUP($C22,'Ind. depurados'!$C$44:$U$129,6,0)</f>
        <v>40</v>
      </c>
      <c r="H22" s="35">
        <f>VLOOKUP($C22,'Ind. depurados'!$C$44:$U$129,7,0)</f>
        <v>30</v>
      </c>
    </row>
    <row r="23" spans="1:8" ht="16.5" customHeight="1" x14ac:dyDescent="0.25">
      <c r="A23" s="121" t="s">
        <v>25</v>
      </c>
      <c r="B23" s="130" t="str">
        <f>VLOOKUP(A23,'Ind. depurados'!C$10:L$39,10,0)</f>
        <v>MSPS</v>
      </c>
      <c r="C23" s="21" t="s">
        <v>428</v>
      </c>
      <c r="D23" s="2">
        <f>VLOOKUP($C23,'Ind. depurados'!$C$44:$U$129,3,0)</f>
        <v>0</v>
      </c>
      <c r="E23" s="2">
        <f>VLOOKUP($C23,'Ind. depurados'!$C$44:$U$129,4,0)</f>
        <v>0</v>
      </c>
      <c r="F23" s="2">
        <f>VLOOKUP($C23,'Ind. depurados'!$C$44:$U$129,5,0)</f>
        <v>0</v>
      </c>
      <c r="G23" s="2">
        <f>VLOOKUP($C23,'Ind. depurados'!$C$44:$U$129,6,0)</f>
        <v>0</v>
      </c>
      <c r="H23" s="2">
        <f>VLOOKUP($C23,'Ind. depurados'!$C$44:$U$129,7,0)</f>
        <v>0</v>
      </c>
    </row>
    <row r="24" spans="1:8" ht="16.5" customHeight="1" x14ac:dyDescent="0.25">
      <c r="A24" s="121"/>
      <c r="B24" s="130"/>
      <c r="C24" s="21" t="s">
        <v>287</v>
      </c>
      <c r="D24" s="35">
        <f>VLOOKUP($C24,'Ind. depurados'!$C$44:$U$129,3,0)</f>
        <v>7</v>
      </c>
      <c r="E24" s="35">
        <f>VLOOKUP($C24,'Ind. depurados'!$C$44:$U$129,4,0)</f>
        <v>37</v>
      </c>
      <c r="F24" s="35">
        <f>VLOOKUP($C24,'Ind. depurados'!$C$44:$U$129,5,0)</f>
        <v>9</v>
      </c>
      <c r="G24" s="35">
        <f>VLOOKUP($C24,'Ind. depurados'!$C$44:$U$129,6,0)</f>
        <v>10</v>
      </c>
      <c r="H24" s="35">
        <f>VLOOKUP($C24,'Ind. depurados'!$C$44:$U$129,7,0)</f>
        <v>11</v>
      </c>
    </row>
    <row r="25" spans="1:8" ht="16.5" customHeight="1" x14ac:dyDescent="0.25">
      <c r="A25" s="121" t="s">
        <v>26</v>
      </c>
      <c r="B25" s="130" t="str">
        <f>VLOOKUP(A25,'Ind. depurados'!C$10:L$39,10,0)</f>
        <v>MSPS - INC - SAG - SC</v>
      </c>
      <c r="C25" s="21" t="s">
        <v>246</v>
      </c>
      <c r="D25" s="35">
        <f>VLOOKUP($C25,'Ind. depurados'!$C$44:$U$129,3,0)</f>
        <v>0</v>
      </c>
      <c r="E25" s="35">
        <f>VLOOKUP($C25,'Ind. depurados'!$C$44:$U$129,4,0)</f>
        <v>955</v>
      </c>
      <c r="F25" s="35">
        <f>VLOOKUP($C25,'Ind. depurados'!$C$44:$U$129,5,0)</f>
        <v>315</v>
      </c>
      <c r="G25" s="35">
        <f>VLOOKUP($C25,'Ind. depurados'!$C$44:$U$129,6,0)</f>
        <v>315</v>
      </c>
      <c r="H25" s="35">
        <f>VLOOKUP($C25,'Ind. depurados'!$C$44:$U$129,7,0)</f>
        <v>325</v>
      </c>
    </row>
    <row r="26" spans="1:8" ht="16.5" customHeight="1" x14ac:dyDescent="0.25">
      <c r="A26" s="121"/>
      <c r="B26" s="130"/>
      <c r="C26" s="21" t="s">
        <v>284</v>
      </c>
      <c r="D26" s="2">
        <f>VLOOKUP($C26,'Ind. depurados'!$C$44:$U$129,3,0)</f>
        <v>0.3448</v>
      </c>
      <c r="E26" s="2">
        <f>VLOOKUP($C26,'Ind. depurados'!$C$44:$U$129,4,0)</f>
        <v>0.43099999999999999</v>
      </c>
      <c r="F26" s="2">
        <f>VLOOKUP($C26,'Ind. depurados'!$C$44:$U$129,5,0)</f>
        <v>0.41399999999999998</v>
      </c>
      <c r="G26" s="2">
        <f>VLOOKUP($C26,'Ind. depurados'!$C$44:$U$129,6,0)</f>
        <v>0.42199999999999999</v>
      </c>
      <c r="H26" s="2">
        <f>VLOOKUP($C26,'Ind. depurados'!$C$44:$U$129,7,0)</f>
        <v>0.43099999999999999</v>
      </c>
    </row>
    <row r="27" spans="1:8" ht="24.75" customHeight="1" x14ac:dyDescent="0.25">
      <c r="A27" s="39" t="s">
        <v>27</v>
      </c>
      <c r="B27" s="41" t="str">
        <f>VLOOKUP(A27,'Ind. depurados'!C$10:L$39,10,0)</f>
        <v>MSPS</v>
      </c>
      <c r="C27" s="21"/>
      <c r="D27" s="2" t="e">
        <f>VLOOKUP($C27,'Ind. depurados'!$C$44:$U$129,3,0)</f>
        <v>#N/A</v>
      </c>
      <c r="E27" s="2" t="e">
        <f>VLOOKUP($C27,'Ind. depurados'!$C$44:$U$129,4,0)</f>
        <v>#N/A</v>
      </c>
      <c r="F27" s="2" t="e">
        <f>VLOOKUP($C27,'Ind. depurados'!$C$44:$U$129,5,0)</f>
        <v>#N/A</v>
      </c>
      <c r="G27" s="2" t="e">
        <f>VLOOKUP($C27,'Ind. depurados'!$C$44:$U$129,6,0)</f>
        <v>#N/A</v>
      </c>
      <c r="H27" s="2" t="e">
        <f>VLOOKUP($C27,'Ind. depurados'!$C$44:$U$129,7,0)</f>
        <v>#N/A</v>
      </c>
    </row>
    <row r="28" spans="1:8" ht="16.5" customHeight="1" x14ac:dyDescent="0.25">
      <c r="A28" s="121" t="s">
        <v>28</v>
      </c>
      <c r="B28" s="130" t="str">
        <f>VLOOKUP(A28,'Ind. depurados'!C$10:L$39,10,0)</f>
        <v>MSPS - INS - INVIMA</v>
      </c>
      <c r="C28" s="21" t="s">
        <v>429</v>
      </c>
      <c r="D28" s="2">
        <f>VLOOKUP($C28,'Ind. depurados'!$C$44:$U$129,3,0)</f>
        <v>0</v>
      </c>
      <c r="E28" s="2">
        <f>VLOOKUP($C28,'Ind. depurados'!$C$44:$U$129,4,0)</f>
        <v>0</v>
      </c>
      <c r="F28" s="2">
        <f>VLOOKUP($C28,'Ind. depurados'!$C$44:$U$129,5,0)</f>
        <v>0</v>
      </c>
      <c r="G28" s="2">
        <f>VLOOKUP($C28,'Ind. depurados'!$C$44:$U$129,6,0)</f>
        <v>0</v>
      </c>
      <c r="H28" s="2">
        <f>VLOOKUP($C28,'Ind. depurados'!$C$44:$U$129,7,0)</f>
        <v>0</v>
      </c>
    </row>
    <row r="29" spans="1:8" ht="16.5" customHeight="1" x14ac:dyDescent="0.25">
      <c r="A29" s="121"/>
      <c r="B29" s="130"/>
      <c r="C29" s="21" t="s">
        <v>277</v>
      </c>
      <c r="D29" s="2">
        <f>VLOOKUP($C29,'Ind. depurados'!$C$44:$U$129,3,0)</f>
        <v>0.4</v>
      </c>
      <c r="E29" s="2">
        <f>VLOOKUP($C29,'Ind. depurados'!$C$44:$U$129,4,0)</f>
        <v>0.5</v>
      </c>
      <c r="F29" s="2">
        <f>VLOOKUP($C29,'Ind. depurados'!$C$44:$U$129,5,0)</f>
        <v>0.48</v>
      </c>
      <c r="G29" s="2">
        <f>VLOOKUP($C29,'Ind. depurados'!$C$44:$U$129,6,0)</f>
        <v>0.49</v>
      </c>
      <c r="H29" s="2">
        <f>VLOOKUP($C29,'Ind. depurados'!$C$44:$U$129,7,0)</f>
        <v>0.5</v>
      </c>
    </row>
    <row r="30" spans="1:8" ht="16.5" customHeight="1" x14ac:dyDescent="0.25">
      <c r="A30" s="121" t="s">
        <v>29</v>
      </c>
      <c r="B30" s="130" t="str">
        <f>VLOOKUP(A30,'Ind. depurados'!C$10:L$39,10,0)</f>
        <v>MSPS</v>
      </c>
      <c r="C30" s="21" t="s">
        <v>426</v>
      </c>
      <c r="D30" s="2">
        <f>VLOOKUP($C30,'Ind. depurados'!$C$44:$U$129,3,0)</f>
        <v>0</v>
      </c>
      <c r="E30" s="2">
        <f>VLOOKUP($C30,'Ind. depurados'!$C$44:$U$129,4,0)</f>
        <v>0</v>
      </c>
      <c r="F30" s="2">
        <f>VLOOKUP($C30,'Ind. depurados'!$C$44:$U$129,5,0)</f>
        <v>0</v>
      </c>
      <c r="G30" s="2">
        <f>VLOOKUP($C30,'Ind. depurados'!$C$44:$U$129,6,0)</f>
        <v>0</v>
      </c>
      <c r="H30" s="2">
        <f>VLOOKUP($C30,'Ind. depurados'!$C$44:$U$129,7,0)</f>
        <v>0</v>
      </c>
    </row>
    <row r="31" spans="1:8" ht="16.5" customHeight="1" x14ac:dyDescent="0.25">
      <c r="A31" s="121"/>
      <c r="B31" s="130"/>
      <c r="C31" s="21" t="s">
        <v>8</v>
      </c>
      <c r="D31" s="2">
        <f>VLOOKUP($C31,'Ind. depurados'!$C$44:$U$129,3,0)</f>
        <v>0.21</v>
      </c>
      <c r="E31" s="2">
        <f>VLOOKUP($C31,'Ind. depurados'!$C$44:$U$129,4,0)</f>
        <v>0.24</v>
      </c>
      <c r="F31" s="2">
        <f>VLOOKUP($C31,'Ind. depurados'!$C$44:$U$129,5,0)</f>
        <v>0.23</v>
      </c>
      <c r="G31" s="2">
        <f>VLOOKUP($C31,'Ind. depurados'!$C$44:$U$129,6,0)</f>
        <v>0.23</v>
      </c>
      <c r="H31" s="2">
        <f>VLOOKUP($C31,'Ind. depurados'!$C$44:$U$129,7,0)</f>
        <v>0.24</v>
      </c>
    </row>
    <row r="32" spans="1:8" ht="16.5" customHeight="1" x14ac:dyDescent="0.25">
      <c r="A32" s="121" t="s">
        <v>30</v>
      </c>
      <c r="B32" s="130" t="str">
        <f>VLOOKUP(A32,'Ind. depurados'!C$10:L$39,10,0)</f>
        <v>MSPS</v>
      </c>
      <c r="C32" s="21" t="s">
        <v>431</v>
      </c>
      <c r="D32" s="2">
        <f>VLOOKUP($C32,'Ind. depurados'!$C$44:$U$129,3,0)</f>
        <v>0.03</v>
      </c>
      <c r="E32" s="2">
        <f>VLOOKUP($C32,'Ind. depurados'!$C$44:$U$129,4,0)</f>
        <v>1</v>
      </c>
      <c r="F32" s="2">
        <f>VLOOKUP($C32,'Ind. depurados'!$C$44:$U$129,5,0)</f>
        <v>0.5</v>
      </c>
      <c r="G32" s="2">
        <f>VLOOKUP($C32,'Ind. depurados'!$C$44:$U$129,6,0)</f>
        <v>1</v>
      </c>
      <c r="H32" s="2">
        <f>VLOOKUP($C32,'Ind. depurados'!$C$44:$U$129,7,0)</f>
        <v>1</v>
      </c>
    </row>
    <row r="33" spans="1:8" ht="23.25" customHeight="1" x14ac:dyDescent="0.25">
      <c r="A33" s="121"/>
      <c r="B33" s="130"/>
      <c r="C33" s="21" t="s">
        <v>230</v>
      </c>
      <c r="D33" s="2">
        <f>VLOOKUP($C33,'Ind. depurados'!$C$44:$U$129,3,0)</f>
        <v>0</v>
      </c>
      <c r="E33" s="2">
        <f>VLOOKUP($C33,'Ind. depurados'!$C$44:$U$129,4,0)</f>
        <v>1</v>
      </c>
      <c r="F33" s="2">
        <f>VLOOKUP($C33,'Ind. depurados'!$C$44:$U$129,5,0)</f>
        <v>0.2</v>
      </c>
      <c r="G33" s="2">
        <f>VLOOKUP($C33,'Ind. depurados'!$C$44:$U$129,6,0)</f>
        <v>0.6</v>
      </c>
      <c r="H33" s="2">
        <f>VLOOKUP($C33,'Ind. depurados'!$C$44:$U$129,7,0)</f>
        <v>1</v>
      </c>
    </row>
    <row r="34" spans="1:8" ht="16.5" customHeight="1" x14ac:dyDescent="0.25">
      <c r="A34" s="121"/>
      <c r="B34" s="130"/>
      <c r="C34" s="21" t="s">
        <v>425</v>
      </c>
      <c r="D34" s="2">
        <f>VLOOKUP($C34,'Ind. depurados'!$C$44:$U$129,3,0)</f>
        <v>0</v>
      </c>
      <c r="E34" s="2">
        <f>VLOOKUP($C34,'Ind. depurados'!$C$44:$U$129,4,0)</f>
        <v>0</v>
      </c>
      <c r="F34" s="2">
        <f>VLOOKUP($C34,'Ind. depurados'!$C$44:$U$129,5,0)</f>
        <v>0</v>
      </c>
      <c r="G34" s="2">
        <f>VLOOKUP($C34,'Ind. depurados'!$C$44:$U$129,6,0)</f>
        <v>0</v>
      </c>
      <c r="H34" s="2">
        <f>VLOOKUP($C34,'Ind. depurados'!$C$44:$U$129,7,0)</f>
        <v>0</v>
      </c>
    </row>
    <row r="35" spans="1:8" ht="21.75" customHeight="1" x14ac:dyDescent="0.25">
      <c r="A35" s="121"/>
      <c r="B35" s="130"/>
      <c r="C35" s="21" t="s">
        <v>264</v>
      </c>
      <c r="D35" s="2">
        <f>VLOOKUP($C35,'Ind. depurados'!$C$44:$U$129,3,0)</f>
        <v>0</v>
      </c>
      <c r="E35" s="2">
        <f>VLOOKUP($C35,'Ind. depurados'!$C$44:$U$129,4,0)</f>
        <v>0.37</v>
      </c>
      <c r="F35" s="2">
        <f>VLOOKUP($C35,'Ind. depurados'!$C$44:$U$129,5,0)</f>
        <v>0.03</v>
      </c>
      <c r="G35" s="2">
        <f>VLOOKUP($C35,'Ind. depurados'!$C$44:$U$129,6,0)</f>
        <v>0.2</v>
      </c>
      <c r="H35" s="2">
        <f>VLOOKUP($C35,'Ind. depurados'!$C$44:$U$129,7,0)</f>
        <v>0.37</v>
      </c>
    </row>
    <row r="36" spans="1:8" ht="21.75" customHeight="1" x14ac:dyDescent="0.25">
      <c r="A36" s="121"/>
      <c r="B36" s="130"/>
      <c r="C36" s="21" t="s">
        <v>286</v>
      </c>
      <c r="D36" s="2">
        <f>VLOOKUP($C36,'Ind. depurados'!$C$44:$U$129,3,0)</f>
        <v>0</v>
      </c>
      <c r="E36" s="2">
        <f>VLOOKUP($C36,'Ind. depurados'!$C$44:$U$129,4,0)</f>
        <v>0</v>
      </c>
      <c r="F36" s="2">
        <f>VLOOKUP($C36,'Ind. depurados'!$C$44:$U$129,5,0)</f>
        <v>0</v>
      </c>
      <c r="G36" s="2">
        <f>VLOOKUP($C36,'Ind. depurados'!$C$44:$U$129,6,0)</f>
        <v>0</v>
      </c>
      <c r="H36" s="2">
        <f>VLOOKUP($C36,'Ind. depurados'!$C$44:$U$129,7,0)</f>
        <v>0</v>
      </c>
    </row>
    <row r="37" spans="1:8" ht="16.5" customHeight="1" x14ac:dyDescent="0.25">
      <c r="A37" s="121" t="s">
        <v>719</v>
      </c>
      <c r="B37" s="130" t="str">
        <f>VLOOKUP(A37,'Ind. depurados'!C$10:L$39,10,0)</f>
        <v>MSPS</v>
      </c>
      <c r="C37" s="21" t="s">
        <v>227</v>
      </c>
      <c r="D37" s="2">
        <f>VLOOKUP($C37,'Ind. depurados'!$C$44:$U$129,3,0)</f>
        <v>0.4</v>
      </c>
      <c r="E37" s="2">
        <f>VLOOKUP($C37,'Ind. depurados'!$C$44:$U$129,4,0)</f>
        <v>1</v>
      </c>
      <c r="F37" s="2">
        <f>VLOOKUP($C37,'Ind. depurados'!$C$44:$U$129,5,0)</f>
        <v>0.8</v>
      </c>
      <c r="G37" s="2">
        <f>VLOOKUP($C37,'Ind. depurados'!$C$44:$U$129,6,0)</f>
        <v>1</v>
      </c>
      <c r="H37" s="2">
        <f>VLOOKUP($C37,'Ind. depurados'!$C$44:$U$129,7,0)</f>
        <v>1</v>
      </c>
    </row>
    <row r="38" spans="1:8" ht="21" customHeight="1" x14ac:dyDescent="0.25">
      <c r="A38" s="121"/>
      <c r="B38" s="130"/>
      <c r="C38" s="21" t="s">
        <v>228</v>
      </c>
      <c r="D38" s="2">
        <f>VLOOKUP($C38,'Ind. depurados'!$C$44:$U$129,3,0)</f>
        <v>0.4</v>
      </c>
      <c r="E38" s="2">
        <f>VLOOKUP($C38,'Ind. depurados'!$C$44:$U$129,4,0)</f>
        <v>1</v>
      </c>
      <c r="F38" s="2">
        <f>VLOOKUP($C38,'Ind. depurados'!$C$44:$U$129,5,0)</f>
        <v>0.8</v>
      </c>
      <c r="G38" s="2">
        <f>VLOOKUP($C38,'Ind. depurados'!$C$44:$U$129,6,0)</f>
        <v>1</v>
      </c>
      <c r="H38" s="2">
        <f>VLOOKUP($C38,'Ind. depurados'!$C$44:$U$129,7,0)</f>
        <v>1</v>
      </c>
    </row>
    <row r="39" spans="1:8" ht="16.5" customHeight="1" x14ac:dyDescent="0.25">
      <c r="A39" s="121"/>
      <c r="B39" s="130"/>
      <c r="C39" s="21" t="s">
        <v>243</v>
      </c>
      <c r="D39" s="35">
        <f>VLOOKUP($C39,'Ind. depurados'!$C$44:$U$129,3,0)</f>
        <v>0</v>
      </c>
      <c r="E39" s="35">
        <f>VLOOKUP($C39,'Ind. depurados'!$C$44:$U$129,4,0)</f>
        <v>10</v>
      </c>
      <c r="F39" s="35">
        <f>VLOOKUP($C39,'Ind. depurados'!$C$44:$U$129,5,0)</f>
        <v>10</v>
      </c>
      <c r="G39" s="35">
        <f>VLOOKUP($C39,'Ind. depurados'!$C$44:$U$129,6,0)</f>
        <v>10</v>
      </c>
      <c r="H39" s="35">
        <f>VLOOKUP($C39,'Ind. depurados'!$C$44:$U$129,7,0)</f>
        <v>10</v>
      </c>
    </row>
    <row r="40" spans="1:8" ht="16.5" customHeight="1" x14ac:dyDescent="0.25">
      <c r="A40" s="121"/>
      <c r="B40" s="130"/>
      <c r="C40" s="21" t="s">
        <v>427</v>
      </c>
      <c r="D40" s="2">
        <f>VLOOKUP($C40,'Ind. depurados'!$C$44:$U$129,3,0)</f>
        <v>0</v>
      </c>
      <c r="E40" s="2">
        <f>VLOOKUP($C40,'Ind. depurados'!$C$44:$U$129,4,0)</f>
        <v>0</v>
      </c>
      <c r="F40" s="2">
        <f>VLOOKUP($C40,'Ind. depurados'!$C$44:$U$129,5,0)</f>
        <v>0</v>
      </c>
      <c r="G40" s="2">
        <f>VLOOKUP($C40,'Ind. depurados'!$C$44:$U$129,6,0)</f>
        <v>0</v>
      </c>
      <c r="H40" s="2">
        <f>VLOOKUP($C40,'Ind. depurados'!$C$44:$U$129,7,0)</f>
        <v>0</v>
      </c>
    </row>
    <row r="41" spans="1:8" ht="16.5" customHeight="1" x14ac:dyDescent="0.25">
      <c r="A41" s="121"/>
      <c r="B41" s="130"/>
      <c r="C41" s="21" t="s">
        <v>257</v>
      </c>
      <c r="D41" s="35">
        <f>VLOOKUP($C41,'Ind. depurados'!$C$44:$U$129,3,0)</f>
        <v>12</v>
      </c>
      <c r="E41" s="35">
        <f>VLOOKUP($C41,'Ind. depurados'!$C$44:$U$129,4,0)</f>
        <v>5</v>
      </c>
      <c r="F41" s="35">
        <f>VLOOKUP($C41,'Ind. depurados'!$C$44:$U$129,5,0)</f>
        <v>9</v>
      </c>
      <c r="G41" s="35">
        <f>VLOOKUP($C41,'Ind. depurados'!$C$44:$U$129,6,0)</f>
        <v>7</v>
      </c>
      <c r="H41" s="35">
        <f>VLOOKUP($C41,'Ind. depurados'!$C$44:$U$129,7,0)</f>
        <v>5</v>
      </c>
    </row>
    <row r="42" spans="1:8" ht="16.5" customHeight="1" x14ac:dyDescent="0.25">
      <c r="A42" s="121"/>
      <c r="B42" s="130"/>
      <c r="C42" s="21" t="s">
        <v>262</v>
      </c>
      <c r="D42" s="35">
        <f>VLOOKUP($C42,'Ind. depurados'!$C$44:$U$129,3,0)</f>
        <v>1600</v>
      </c>
      <c r="E42" s="35">
        <f>VLOOKUP($C42,'Ind. depurados'!$C$44:$U$129,4,0)</f>
        <v>1600</v>
      </c>
      <c r="F42" s="35">
        <f>VLOOKUP($C42,'Ind. depurados'!$C$44:$U$129,5,0)</f>
        <v>1600</v>
      </c>
      <c r="G42" s="35">
        <f>VLOOKUP($C42,'Ind. depurados'!$C$44:$U$129,6,0)</f>
        <v>1600</v>
      </c>
      <c r="H42" s="35">
        <f>VLOOKUP($C42,'Ind. depurados'!$C$44:$U$129,7,0)</f>
        <v>1600</v>
      </c>
    </row>
    <row r="43" spans="1:8" ht="16.5" customHeight="1" x14ac:dyDescent="0.25">
      <c r="A43" s="121"/>
      <c r="B43" s="130"/>
      <c r="C43" s="21" t="s">
        <v>291</v>
      </c>
      <c r="D43" s="37">
        <f>VLOOKUP($C43,'Ind. depurados'!$C$44:$U$129,3,0)</f>
        <v>21.3</v>
      </c>
      <c r="E43" s="37">
        <f>VLOOKUP($C43,'Ind. depurados'!$C$44:$U$129,4,0)</f>
        <v>14.5</v>
      </c>
      <c r="F43" s="37">
        <f>VLOOKUP($C43,'Ind. depurados'!$C$44:$U$129,5,0)</f>
        <v>15.49</v>
      </c>
      <c r="G43" s="37">
        <f>VLOOKUP($C43,'Ind. depurados'!$C$44:$U$129,6,0)</f>
        <v>14.99</v>
      </c>
      <c r="H43" s="37">
        <f>VLOOKUP($C43,'Ind. depurados'!$C$44:$U$129,7,0)</f>
        <v>14.5</v>
      </c>
    </row>
    <row r="44" spans="1:8" ht="16.5" customHeight="1" x14ac:dyDescent="0.25">
      <c r="A44" s="121"/>
      <c r="B44" s="130"/>
      <c r="C44" s="21" t="s">
        <v>292</v>
      </c>
      <c r="D44" s="37">
        <f>VLOOKUP($C44,'Ind. depurados'!$C$44:$U$129,3,0)</f>
        <v>21.3</v>
      </c>
      <c r="E44" s="37">
        <f>VLOOKUP($C44,'Ind. depurados'!$C$44:$U$129,4,0)</f>
        <v>17.7</v>
      </c>
      <c r="F44" s="37">
        <f>VLOOKUP($C44,'Ind. depurados'!$C$44:$U$129,5,0)</f>
        <v>18.899999999999999</v>
      </c>
      <c r="G44" s="37">
        <f>VLOOKUP($C44,'Ind. depurados'!$C$44:$U$129,6,0)</f>
        <v>18.3</v>
      </c>
      <c r="H44" s="37">
        <f>VLOOKUP($C44,'Ind. depurados'!$C$44:$U$129,7,0)</f>
        <v>17.7</v>
      </c>
    </row>
    <row r="45" spans="1:8" ht="16.5" customHeight="1" x14ac:dyDescent="0.25">
      <c r="A45" s="121"/>
      <c r="B45" s="130"/>
      <c r="C45" s="21" t="s">
        <v>293</v>
      </c>
      <c r="D45" s="37">
        <f>VLOOKUP($C45,'Ind. depurados'!$C$44:$U$129,3,0)</f>
        <v>24.79</v>
      </c>
      <c r="E45" s="37">
        <f>VLOOKUP($C45,'Ind. depurados'!$C$44:$U$129,4,0)</f>
        <v>18.5</v>
      </c>
      <c r="F45" s="37">
        <f>VLOOKUP($C45,'Ind. depurados'!$C$44:$U$129,5,0)</f>
        <v>20.39</v>
      </c>
      <c r="G45" s="37">
        <f>VLOOKUP($C45,'Ind. depurados'!$C$44:$U$129,6,0)</f>
        <v>19.29</v>
      </c>
      <c r="H45" s="37">
        <f>VLOOKUP($C45,'Ind. depurados'!$C$44:$U$129,7,0)</f>
        <v>18.5</v>
      </c>
    </row>
    <row r="46" spans="1:8" ht="16.5" customHeight="1" x14ac:dyDescent="0.25">
      <c r="A46" s="121"/>
      <c r="B46" s="130"/>
      <c r="C46" s="21" t="s">
        <v>294</v>
      </c>
      <c r="D46" s="37">
        <f>VLOOKUP($C46,'Ind. depurados'!$C$44:$U$129,3,0)</f>
        <v>20.5</v>
      </c>
      <c r="E46" s="37">
        <f>VLOOKUP($C46,'Ind. depurados'!$C$44:$U$129,4,0)</f>
        <v>16.899999999999999</v>
      </c>
      <c r="F46" s="37">
        <f>VLOOKUP($C46,'Ind. depurados'!$C$44:$U$129,5,0)</f>
        <v>18.100000000000001</v>
      </c>
      <c r="G46" s="37">
        <f>VLOOKUP($C46,'Ind. depurados'!$C$44:$U$129,6,0)</f>
        <v>17.5</v>
      </c>
      <c r="H46" s="37">
        <f>VLOOKUP($C46,'Ind. depurados'!$C$44:$U$129,7,0)</f>
        <v>16.899999999999999</v>
      </c>
    </row>
    <row r="47" spans="1:8" ht="21.75" customHeight="1" x14ac:dyDescent="0.25">
      <c r="A47" s="124" t="s">
        <v>720</v>
      </c>
      <c r="B47" s="131" t="str">
        <f>VLOOKUP(A47,'Ind. depurados'!C$10:L$39,10,0)</f>
        <v>MSPS - INS - INC</v>
      </c>
      <c r="C47" s="21" t="s">
        <v>239</v>
      </c>
      <c r="D47" s="35">
        <f>VLOOKUP($C47,'Ind. depurados'!$C$44:$U$129,3,0)</f>
        <v>2</v>
      </c>
      <c r="E47" s="35">
        <f>VLOOKUP($C47,'Ind. depurados'!$C$44:$U$129,4,0)</f>
        <v>13</v>
      </c>
      <c r="F47" s="35">
        <f>VLOOKUP($C47,'Ind. depurados'!$C$44:$U$129,5,0)</f>
        <v>3</v>
      </c>
      <c r="G47" s="35">
        <f>VLOOKUP($C47,'Ind. depurados'!$C$44:$U$129,6,0)</f>
        <v>4</v>
      </c>
      <c r="H47" s="35">
        <f>VLOOKUP($C47,'Ind. depurados'!$C$44:$U$129,7,0)</f>
        <v>4</v>
      </c>
    </row>
    <row r="48" spans="1:8" ht="16.5" customHeight="1" x14ac:dyDescent="0.25">
      <c r="A48" s="128"/>
      <c r="B48" s="132"/>
      <c r="C48" s="21" t="s">
        <v>249</v>
      </c>
      <c r="D48" s="35">
        <f>VLOOKUP($C48,'Ind. depurados'!$C$44:$U$129,3,0)</f>
        <v>0</v>
      </c>
      <c r="E48" s="35">
        <f>VLOOKUP($C48,'Ind. depurados'!$C$44:$U$129,4,0)</f>
        <v>4</v>
      </c>
      <c r="F48" s="35">
        <f>VLOOKUP($C48,'Ind. depurados'!$C$44:$U$129,5,0)</f>
        <v>1</v>
      </c>
      <c r="G48" s="35">
        <f>VLOOKUP($C48,'Ind. depurados'!$C$44:$U$129,6,0)</f>
        <v>1</v>
      </c>
      <c r="H48" s="35">
        <f>VLOOKUP($C48,'Ind. depurados'!$C$44:$U$129,7,0)</f>
        <v>2</v>
      </c>
    </row>
    <row r="49" spans="1:8" ht="16.5" customHeight="1" x14ac:dyDescent="0.25">
      <c r="A49" s="128"/>
      <c r="B49" s="132"/>
      <c r="C49" s="21" t="s">
        <v>251</v>
      </c>
      <c r="D49" s="35">
        <f>VLOOKUP($C49,'Ind. depurados'!$C$44:$U$129,3,0)</f>
        <v>0</v>
      </c>
      <c r="E49" s="35">
        <f>VLOOKUP($C49,'Ind. depurados'!$C$44:$U$129,4,0)</f>
        <v>55</v>
      </c>
      <c r="F49" s="35">
        <f>VLOOKUP($C49,'Ind. depurados'!$C$44:$U$129,5,0)</f>
        <v>18</v>
      </c>
      <c r="G49" s="35">
        <f>VLOOKUP($C49,'Ind. depurados'!$C$44:$U$129,6,0)</f>
        <v>18</v>
      </c>
      <c r="H49" s="35">
        <f>VLOOKUP($C49,'Ind. depurados'!$C$44:$U$129,7,0)</f>
        <v>19</v>
      </c>
    </row>
    <row r="50" spans="1:8" ht="16.5" customHeight="1" x14ac:dyDescent="0.25">
      <c r="A50" s="128"/>
      <c r="B50" s="132"/>
      <c r="C50" s="21" t="s">
        <v>12</v>
      </c>
      <c r="D50" s="2">
        <f>VLOOKUP($C50,'Ind. depurados'!$C$44:$U$129,3,0)</f>
        <v>0.66800000000000004</v>
      </c>
      <c r="E50" s="2">
        <f>VLOOKUP($C50,'Ind. depurados'!$C$44:$U$129,4,0)</f>
        <v>0.72</v>
      </c>
      <c r="F50" s="2">
        <f>VLOOKUP($C50,'Ind. depurados'!$C$44:$U$129,5,0)</f>
        <v>0.71</v>
      </c>
      <c r="G50" s="2">
        <f>VLOOKUP($C50,'Ind. depurados'!$C$44:$U$129,6,0)</f>
        <v>0.72</v>
      </c>
      <c r="H50" s="2">
        <f>VLOOKUP($C50,'Ind. depurados'!$C$44:$U$129,7,0)</f>
        <v>0.72</v>
      </c>
    </row>
    <row r="51" spans="1:8" ht="16.5" customHeight="1" x14ac:dyDescent="0.25">
      <c r="A51" s="128"/>
      <c r="B51" s="132"/>
      <c r="C51" s="21" t="s">
        <v>267</v>
      </c>
      <c r="D51" s="2">
        <f>VLOOKUP($C51,'Ind. depurados'!$C$44:$U$129,3,0)</f>
        <v>0.68400000000000005</v>
      </c>
      <c r="E51" s="2">
        <f>VLOOKUP($C51,'Ind. depurados'!$C$44:$U$129,4,0)</f>
        <v>0.75</v>
      </c>
      <c r="F51" s="2">
        <f>VLOOKUP($C51,'Ind. depurados'!$C$44:$U$129,5,0)</f>
        <v>0.71699999999999997</v>
      </c>
      <c r="G51" s="2">
        <f>VLOOKUP($C51,'Ind. depurados'!$C$44:$U$129,6,0)</f>
        <v>0.73399999999999999</v>
      </c>
      <c r="H51" s="2">
        <f>VLOOKUP($C51,'Ind. depurados'!$C$44:$U$129,7,0)</f>
        <v>0.75</v>
      </c>
    </row>
    <row r="52" spans="1:8" ht="16.5" customHeight="1" x14ac:dyDescent="0.25">
      <c r="A52" s="121"/>
      <c r="B52" s="118"/>
      <c r="C52" s="21" t="s">
        <v>461</v>
      </c>
      <c r="D52" s="2">
        <f>VLOOKUP($C52,'Ind. depurados'!$C$44:$U$129,3,0)</f>
        <v>0.155</v>
      </c>
      <c r="E52" s="2">
        <f>VLOOKUP($C52,'Ind. depurados'!$C$44:$U$129,4,0)</f>
        <v>0.65</v>
      </c>
      <c r="F52" s="2">
        <f>VLOOKUP($C52,'Ind. depurados'!$C$44:$U$129,5,0)</f>
        <v>0.53</v>
      </c>
      <c r="G52" s="2">
        <f>VLOOKUP($C52,'Ind. depurados'!$C$44:$U$129,6,0)</f>
        <v>0.59</v>
      </c>
      <c r="H52" s="2">
        <f>VLOOKUP($C52,'Ind. depurados'!$C$44:$U$129,7,0)</f>
        <v>0.65</v>
      </c>
    </row>
    <row r="53" spans="1:8" ht="21.75" customHeight="1" x14ac:dyDescent="0.25">
      <c r="A53" s="128"/>
      <c r="B53" s="132"/>
      <c r="C53" s="21" t="s">
        <v>276</v>
      </c>
      <c r="D53" s="2">
        <f>VLOOKUP($C53,'Ind. depurados'!$C$44:$U$129,3,0)</f>
        <v>0</v>
      </c>
      <c r="E53" s="2">
        <f>VLOOKUP($C53,'Ind. depurados'!$C$44:$U$129,4,0)</f>
        <v>1</v>
      </c>
      <c r="F53" s="2">
        <f>VLOOKUP($C53,'Ind. depurados'!$C$44:$U$129,5,0)</f>
        <v>1</v>
      </c>
      <c r="G53" s="2">
        <f>VLOOKUP($C53,'Ind. depurados'!$C$44:$U$129,6,0)</f>
        <v>1</v>
      </c>
      <c r="H53" s="2">
        <f>VLOOKUP($C53,'Ind. depurados'!$C$44:$U$129,7,0)</f>
        <v>1</v>
      </c>
    </row>
    <row r="54" spans="1:8" ht="16.5" customHeight="1" x14ac:dyDescent="0.25">
      <c r="A54" s="128"/>
      <c r="B54" s="132"/>
      <c r="C54" s="21" t="s">
        <v>388</v>
      </c>
      <c r="D54" s="2">
        <f>VLOOKUP($C54,'Ind. depurados'!$C$44:$U$129,3,0)</f>
        <v>0.48</v>
      </c>
      <c r="E54" s="2">
        <f>VLOOKUP($C54,'Ind. depurados'!$C$44:$U$129,4,0)</f>
        <v>0.6</v>
      </c>
      <c r="F54" s="2">
        <f>VLOOKUP($C54,'Ind. depurados'!$C$44:$U$129,5,0)</f>
        <v>0.52</v>
      </c>
      <c r="G54" s="2">
        <f>VLOOKUP($C54,'Ind. depurados'!$C$44:$U$129,6,0)</f>
        <v>0.56000000000000005</v>
      </c>
      <c r="H54" s="2">
        <f>VLOOKUP($C54,'Ind. depurados'!$C$44:$U$129,7,0)</f>
        <v>0.6</v>
      </c>
    </row>
    <row r="55" spans="1:8" ht="16.5" customHeight="1" x14ac:dyDescent="0.25">
      <c r="A55" s="128"/>
      <c r="B55" s="132"/>
      <c r="C55" s="21" t="s">
        <v>298</v>
      </c>
      <c r="D55" s="36">
        <f>VLOOKUP($C55,'Ind. depurados'!$C$44:$U$129,3,0)</f>
        <v>3.5</v>
      </c>
      <c r="E55" s="36">
        <f>VLOOKUP($C55,'Ind. depurados'!$C$44:$U$129,4,0)</f>
        <v>3.1</v>
      </c>
      <c r="F55" s="36">
        <f>VLOOKUP($C55,'Ind. depurados'!$C$44:$U$129,5,0)</f>
        <v>3.1</v>
      </c>
      <c r="G55" s="36">
        <f>VLOOKUP($C55,'Ind. depurados'!$C$44:$U$129,6,0)</f>
        <v>3.1</v>
      </c>
      <c r="H55" s="36">
        <f>VLOOKUP($C55,'Ind. depurados'!$C$44:$U$129,7,0)</f>
        <v>3.1</v>
      </c>
    </row>
    <row r="56" spans="1:8" ht="16.5" customHeight="1" x14ac:dyDescent="0.25">
      <c r="A56" s="128"/>
      <c r="B56" s="132"/>
      <c r="C56" s="21" t="s">
        <v>299</v>
      </c>
      <c r="D56" s="36">
        <f>VLOOKUP($C56,'Ind. depurados'!$C$44:$U$129,3,0)</f>
        <v>16.100000000000001</v>
      </c>
      <c r="E56" s="36">
        <f>VLOOKUP($C56,'Ind. depurados'!$C$44:$U$129,4,0)</f>
        <v>12.6</v>
      </c>
      <c r="F56" s="36">
        <f>VLOOKUP($C56,'Ind. depurados'!$C$44:$U$129,5,0)</f>
        <v>14.3</v>
      </c>
      <c r="G56" s="36">
        <f>VLOOKUP($C56,'Ind. depurados'!$C$44:$U$129,6,0)</f>
        <v>13.5</v>
      </c>
      <c r="H56" s="36">
        <f>VLOOKUP($C56,'Ind. depurados'!$C$44:$U$129,7,0)</f>
        <v>12.6</v>
      </c>
    </row>
    <row r="57" spans="1:8" ht="16.5" customHeight="1" x14ac:dyDescent="0.25">
      <c r="A57" s="125"/>
      <c r="B57" s="133"/>
      <c r="C57" s="21" t="s">
        <v>219</v>
      </c>
      <c r="D57" s="37">
        <f>VLOOKUP($C57,'Ind. depurados'!$C$44:$U$129,3,0)</f>
        <v>221</v>
      </c>
      <c r="E57" s="37">
        <f>VLOOKUP($C57,'Ind. depurados'!$C$44:$U$129,4,0)</f>
        <v>192</v>
      </c>
      <c r="F57" s="37">
        <f>VLOOKUP($C57,'Ind. depurados'!$C$44:$U$129,5,0)</f>
        <v>200.65</v>
      </c>
      <c r="G57" s="37">
        <f>VLOOKUP($C57,'Ind. depurados'!$C$44:$U$129,6,0)</f>
        <v>199.3</v>
      </c>
      <c r="H57" s="37">
        <f>VLOOKUP($C57,'Ind. depurados'!$C$44:$U$129,7,0)</f>
        <v>192</v>
      </c>
    </row>
    <row r="58" spans="1:8" ht="16.5" customHeight="1" x14ac:dyDescent="0.25">
      <c r="A58" s="39" t="s">
        <v>721</v>
      </c>
      <c r="B58" s="41" t="str">
        <f>VLOOKUP(A58,'Ind. depurados'!C$10:L$39,10,0)</f>
        <v>MSPS - INS</v>
      </c>
      <c r="C58" s="21" t="s">
        <v>233</v>
      </c>
      <c r="D58" s="35">
        <f>VLOOKUP($C58,'Ind. depurados'!$C$44:$U$129,3,0)</f>
        <v>1102</v>
      </c>
      <c r="E58" s="35">
        <f>VLOOKUP($C58,'Ind. depurados'!$C$44:$U$129,4,0)</f>
        <v>1100</v>
      </c>
      <c r="F58" s="35">
        <f>VLOOKUP($C58,'Ind. depurados'!$C$44:$U$129,5,0)</f>
        <v>1100</v>
      </c>
      <c r="G58" s="35">
        <f>VLOOKUP($C58,'Ind. depurados'!$C$44:$U$129,6,0)</f>
        <v>1100</v>
      </c>
      <c r="H58" s="35">
        <f>VLOOKUP($C58,'Ind. depurados'!$C$44:$U$129,7,0)</f>
        <v>1100</v>
      </c>
    </row>
    <row r="59" spans="1:8" ht="16.5" customHeight="1" x14ac:dyDescent="0.25">
      <c r="A59" s="124" t="s">
        <v>722</v>
      </c>
      <c r="B59" s="126" t="str">
        <f>VLOOKUP(A59,'Ind. depurados'!C$10:L$39,10,0)</f>
        <v>MSPS</v>
      </c>
      <c r="C59" s="21" t="s">
        <v>253</v>
      </c>
      <c r="D59" s="35">
        <f>VLOOKUP($C59,'Ind. depurados'!$C$44:$U$129,3,0)</f>
        <v>8</v>
      </c>
      <c r="E59" s="35">
        <f>VLOOKUP($C59,'Ind. depurados'!$C$44:$U$129,4,0)</f>
        <v>32</v>
      </c>
      <c r="F59" s="35">
        <f>VLOOKUP($C59,'Ind. depurados'!$C$44:$U$129,5,0)</f>
        <v>8</v>
      </c>
      <c r="G59" s="35">
        <f>VLOOKUP($C59,'Ind. depurados'!$C$44:$U$129,6,0)</f>
        <v>8</v>
      </c>
      <c r="H59" s="35">
        <f>VLOOKUP($C59,'Ind. depurados'!$C$44:$U$129,7,0)</f>
        <v>8</v>
      </c>
    </row>
    <row r="60" spans="1:8" ht="16.5" customHeight="1" x14ac:dyDescent="0.25">
      <c r="A60" s="128"/>
      <c r="B60" s="129"/>
      <c r="C60" s="21" t="s">
        <v>254</v>
      </c>
      <c r="D60" s="35">
        <f>VLOOKUP($C60,'Ind. depurados'!$C$44:$U$129,3,0)</f>
        <v>0</v>
      </c>
      <c r="E60" s="35">
        <f>VLOOKUP($C60,'Ind. depurados'!$C$44:$U$129,4,0)</f>
        <v>32</v>
      </c>
      <c r="F60" s="35">
        <f>VLOOKUP($C60,'Ind. depurados'!$C$44:$U$129,5,0)</f>
        <v>8</v>
      </c>
      <c r="G60" s="35">
        <f>VLOOKUP($C60,'Ind. depurados'!$C$44:$U$129,6,0)</f>
        <v>12</v>
      </c>
      <c r="H60" s="35">
        <f>VLOOKUP($C60,'Ind. depurados'!$C$44:$U$129,7,0)</f>
        <v>12</v>
      </c>
    </row>
    <row r="61" spans="1:8" ht="21.75" customHeight="1" x14ac:dyDescent="0.25">
      <c r="A61" s="125"/>
      <c r="B61" s="127"/>
      <c r="C61" s="21" t="s">
        <v>255</v>
      </c>
      <c r="D61" s="35">
        <f>VLOOKUP($C61,'Ind. depurados'!$C$44:$U$129,3,0)</f>
        <v>0</v>
      </c>
      <c r="E61" s="35">
        <f>VLOOKUP($C61,'Ind. depurados'!$C$44:$U$129,4,0)</f>
        <v>64</v>
      </c>
      <c r="F61" s="35">
        <f>VLOOKUP($C61,'Ind. depurados'!$C$44:$U$129,5,0)</f>
        <v>14</v>
      </c>
      <c r="G61" s="35">
        <f>VLOOKUP($C61,'Ind. depurados'!$C$44:$U$129,6,0)</f>
        <v>25</v>
      </c>
      <c r="H61" s="35">
        <f>VLOOKUP($C61,'Ind. depurados'!$C$44:$U$129,7,0)</f>
        <v>25</v>
      </c>
    </row>
    <row r="62" spans="1:8" ht="16.5" customHeight="1" x14ac:dyDescent="0.25">
      <c r="A62" s="124" t="s">
        <v>723</v>
      </c>
      <c r="B62" s="126" t="str">
        <f>VLOOKUP(A62,'Ind. depurados'!C$10:L$39,10,0)</f>
        <v>MSPS - INVIMA</v>
      </c>
      <c r="C62" s="21" t="s">
        <v>231</v>
      </c>
      <c r="D62" s="35">
        <f>VLOOKUP($C62,'Ind. depurados'!$C$44:$U$129,3,0)</f>
        <v>2</v>
      </c>
      <c r="E62" s="35">
        <f>VLOOKUP($C62,'Ind. depurados'!$C$44:$U$129,4,0)</f>
        <v>5</v>
      </c>
      <c r="F62" s="35">
        <f>VLOOKUP($C62,'Ind. depurados'!$C$44:$U$129,5,0)</f>
        <v>4</v>
      </c>
      <c r="G62" s="35">
        <f>VLOOKUP($C62,'Ind. depurados'!$C$44:$U$129,6,0)</f>
        <v>4</v>
      </c>
      <c r="H62" s="35">
        <f>VLOOKUP($C62,'Ind. depurados'!$C$44:$U$129,7,0)</f>
        <v>5</v>
      </c>
    </row>
    <row r="63" spans="1:8" ht="16.5" customHeight="1" x14ac:dyDescent="0.25">
      <c r="A63" s="128"/>
      <c r="B63" s="129"/>
      <c r="C63" s="21" t="s">
        <v>271</v>
      </c>
      <c r="D63" s="2">
        <f>VLOOKUP($C63,'Ind. depurados'!$C$44:$U$129,3,0)</f>
        <v>3.8399999999999997E-2</v>
      </c>
      <c r="E63" s="2">
        <f>VLOOKUP($C63,'Ind. depurados'!$C$44:$U$129,4,0)</f>
        <v>3.7999999999999999E-2</v>
      </c>
      <c r="F63" s="2">
        <f>VLOOKUP($C63,'Ind. depurados'!$C$44:$U$129,5,0)</f>
        <v>3.7999999999999999E-2</v>
      </c>
      <c r="G63" s="2">
        <f>VLOOKUP($C63,'Ind. depurados'!$C$44:$U$129,6,0)</f>
        <v>3.7999999999999999E-2</v>
      </c>
      <c r="H63" s="2">
        <f>VLOOKUP($C63,'Ind. depurados'!$C$44:$U$129,7,0)</f>
        <v>3.7999999999999999E-2</v>
      </c>
    </row>
    <row r="64" spans="1:8" ht="16.5" customHeight="1" x14ac:dyDescent="0.25">
      <c r="A64" s="125"/>
      <c r="B64" s="127"/>
      <c r="C64" s="21" t="s">
        <v>296</v>
      </c>
      <c r="D64" s="36">
        <f>VLOOKUP($C64,'Ind. depurados'!$C$44:$U$129,3,0)</f>
        <v>7.6</v>
      </c>
      <c r="E64" s="36">
        <f>VLOOKUP($C64,'Ind. depurados'!$C$44:$U$129,4,0)</f>
        <v>6</v>
      </c>
      <c r="F64" s="36">
        <f>VLOOKUP($C64,'Ind. depurados'!$C$44:$U$129,5,0)</f>
        <v>6.9</v>
      </c>
      <c r="G64" s="36">
        <f>VLOOKUP($C64,'Ind. depurados'!$C$44:$U$129,6,0)</f>
        <v>6.5</v>
      </c>
      <c r="H64" s="36">
        <f>VLOOKUP($C64,'Ind. depurados'!$C$44:$U$129,7,0)</f>
        <v>6</v>
      </c>
    </row>
    <row r="65" spans="1:8" ht="16.5" customHeight="1" x14ac:dyDescent="0.25">
      <c r="A65" s="124" t="s">
        <v>724</v>
      </c>
      <c r="B65" s="126" t="str">
        <f>VLOOKUP(A65,'Ind. depurados'!C$10:L$39,10,0)</f>
        <v>MSPS</v>
      </c>
      <c r="C65" s="21" t="s">
        <v>247</v>
      </c>
      <c r="D65" s="35">
        <f>VLOOKUP($C65,'Ind. depurados'!$C$44:$U$129,3,0)</f>
        <v>2</v>
      </c>
      <c r="E65" s="35">
        <f>VLOOKUP($C65,'Ind. depurados'!$C$44:$U$129,4,0)</f>
        <v>20</v>
      </c>
      <c r="F65" s="35">
        <f>VLOOKUP($C65,'Ind. depurados'!$C$44:$U$129,5,0)</f>
        <v>4</v>
      </c>
      <c r="G65" s="35">
        <f>VLOOKUP($C65,'Ind. depurados'!$C$44:$U$129,6,0)</f>
        <v>6</v>
      </c>
      <c r="H65" s="35">
        <f>VLOOKUP($C65,'Ind. depurados'!$C$44:$U$129,7,0)</f>
        <v>8</v>
      </c>
    </row>
    <row r="66" spans="1:8" ht="16.5" customHeight="1" x14ac:dyDescent="0.25">
      <c r="A66" s="128"/>
      <c r="B66" s="129"/>
      <c r="C66" s="21" t="s">
        <v>252</v>
      </c>
      <c r="D66" s="35">
        <f>VLOOKUP($C66,'Ind. depurados'!$C$44:$U$129,3,0)</f>
        <v>62</v>
      </c>
      <c r="E66" s="35">
        <f>VLOOKUP($C66,'Ind. depurados'!$C$44:$U$129,4,0)</f>
        <v>245</v>
      </c>
      <c r="F66" s="35">
        <f>VLOOKUP($C66,'Ind. depurados'!$C$44:$U$129,5,0)</f>
        <v>121</v>
      </c>
      <c r="G66" s="35">
        <f>VLOOKUP($C66,'Ind. depurados'!$C$44:$U$129,6,0)</f>
        <v>182</v>
      </c>
      <c r="H66" s="35">
        <f>VLOOKUP($C66,'Ind. depurados'!$C$44:$U$129,7,0)</f>
        <v>245</v>
      </c>
    </row>
    <row r="67" spans="1:8" ht="16.5" customHeight="1" x14ac:dyDescent="0.25">
      <c r="A67" s="128"/>
      <c r="B67" s="129"/>
      <c r="C67" s="21" t="s">
        <v>263</v>
      </c>
      <c r="D67" s="2">
        <f>VLOOKUP($C67,'Ind. depurados'!$C$44:$U$129,3,0)</f>
        <v>0.60599999999999998</v>
      </c>
      <c r="E67" s="2">
        <f>VLOOKUP($C67,'Ind. depurados'!$C$44:$U$129,4,0)</f>
        <v>0.8</v>
      </c>
      <c r="F67" s="2">
        <f>VLOOKUP($C67,'Ind. depurados'!$C$44:$U$129,5,0)</f>
        <v>0.75</v>
      </c>
      <c r="G67" s="2">
        <f>VLOOKUP($C67,'Ind. depurados'!$C$44:$U$129,6,0)</f>
        <v>0.78</v>
      </c>
      <c r="H67" s="2">
        <f>VLOOKUP($C67,'Ind. depurados'!$C$44:$U$129,7,0)</f>
        <v>0.8</v>
      </c>
    </row>
    <row r="68" spans="1:8" ht="22.5" customHeight="1" x14ac:dyDescent="0.25">
      <c r="A68" s="128"/>
      <c r="B68" s="129"/>
      <c r="C68" s="21" t="s">
        <v>268</v>
      </c>
      <c r="D68" s="2">
        <f>VLOOKUP($C68,'Ind. depurados'!$C$44:$U$129,3,0)</f>
        <v>1</v>
      </c>
      <c r="E68" s="2">
        <f>VLOOKUP($C68,'Ind. depurados'!$C$44:$U$129,4,0)</f>
        <v>1</v>
      </c>
      <c r="F68" s="2">
        <f>VLOOKUP($C68,'Ind. depurados'!$C$44:$U$129,5,0)</f>
        <v>1</v>
      </c>
      <c r="G68" s="2">
        <f>VLOOKUP($C68,'Ind. depurados'!$C$44:$U$129,6,0)</f>
        <v>1</v>
      </c>
      <c r="H68" s="2">
        <f>VLOOKUP($C68,'Ind. depurados'!$C$44:$U$129,7,0)</f>
        <v>1</v>
      </c>
    </row>
    <row r="69" spans="1:8" ht="22.5" customHeight="1" x14ac:dyDescent="0.25">
      <c r="A69" s="128"/>
      <c r="B69" s="129"/>
      <c r="C69" s="21" t="s">
        <v>269</v>
      </c>
      <c r="D69" s="2">
        <f>VLOOKUP($C69,'Ind. depurados'!$C$44:$U$129,3,0)</f>
        <v>0.95</v>
      </c>
      <c r="E69" s="2">
        <f>VLOOKUP($C69,'Ind. depurados'!$C$44:$U$129,4,0)</f>
        <v>0.99</v>
      </c>
      <c r="F69" s="2">
        <f>VLOOKUP($C69,'Ind. depurados'!$C$44:$U$129,5,0)</f>
        <v>0.95</v>
      </c>
      <c r="G69" s="2">
        <f>VLOOKUP($C69,'Ind. depurados'!$C$44:$U$129,6,0)</f>
        <v>0.97</v>
      </c>
      <c r="H69" s="2">
        <f>VLOOKUP($C69,'Ind. depurados'!$C$44:$U$129,7,0)</f>
        <v>0.99</v>
      </c>
    </row>
    <row r="70" spans="1:8" ht="22.5" customHeight="1" x14ac:dyDescent="0.25">
      <c r="A70" s="128"/>
      <c r="B70" s="129"/>
      <c r="C70" s="21" t="s">
        <v>270</v>
      </c>
      <c r="D70" s="2">
        <f>VLOOKUP($C70,'Ind. depurados'!$C$44:$U$129,3,0)</f>
        <v>0</v>
      </c>
      <c r="E70" s="2">
        <f>VLOOKUP($C70,'Ind. depurados'!$C$44:$U$129,4,0)</f>
        <v>1</v>
      </c>
      <c r="F70" s="2">
        <f>VLOOKUP($C70,'Ind. depurados'!$C$44:$U$129,5,0)</f>
        <v>1</v>
      </c>
      <c r="G70" s="2">
        <f>VLOOKUP($C70,'Ind. depurados'!$C$44:$U$129,6,0)</f>
        <v>1</v>
      </c>
      <c r="H70" s="2">
        <f>VLOOKUP($C70,'Ind. depurados'!$C$44:$U$129,7,0)</f>
        <v>1</v>
      </c>
    </row>
    <row r="71" spans="1:8" ht="16.5" customHeight="1" x14ac:dyDescent="0.25">
      <c r="A71" s="128"/>
      <c r="B71" s="129"/>
      <c r="C71" s="21" t="s">
        <v>272</v>
      </c>
      <c r="D71" s="2">
        <f>VLOOKUP($C71,'Ind. depurados'!$C$44:$U$129,3,0)</f>
        <v>0.84799999999999998</v>
      </c>
      <c r="E71" s="2">
        <f>VLOOKUP($C71,'Ind. depurados'!$C$44:$U$129,4,0)</f>
        <v>0.88</v>
      </c>
      <c r="F71" s="2">
        <f>VLOOKUP($C71,'Ind. depurados'!$C$44:$U$129,5,0)</f>
        <v>0.87</v>
      </c>
      <c r="G71" s="2">
        <f>VLOOKUP($C71,'Ind. depurados'!$C$44:$U$129,6,0)</f>
        <v>0.875</v>
      </c>
      <c r="H71" s="2">
        <f>VLOOKUP($C71,'Ind. depurados'!$C$44:$U$129,7,0)</f>
        <v>0.88</v>
      </c>
    </row>
    <row r="72" spans="1:8" ht="16.5" customHeight="1" x14ac:dyDescent="0.25">
      <c r="A72" s="128"/>
      <c r="B72" s="129"/>
      <c r="C72" s="21" t="s">
        <v>273</v>
      </c>
      <c r="D72" s="2">
        <f>VLOOKUP($C72,'Ind. depurados'!$C$44:$U$129,3,0)</f>
        <v>0.77800000000000002</v>
      </c>
      <c r="E72" s="2">
        <f>VLOOKUP($C72,'Ind. depurados'!$C$44:$U$129,4,0)</f>
        <v>0.83599999999999997</v>
      </c>
      <c r="F72" s="2">
        <f>VLOOKUP($C72,'Ind. depurados'!$C$44:$U$129,5,0)</f>
        <v>0.80700000000000005</v>
      </c>
      <c r="G72" s="2">
        <f>VLOOKUP($C72,'Ind. depurados'!$C$44:$U$129,6,0)</f>
        <v>0.82199999999999995</v>
      </c>
      <c r="H72" s="2">
        <f>VLOOKUP($C72,'Ind. depurados'!$C$44:$U$129,7,0)</f>
        <v>0.83599999999999997</v>
      </c>
    </row>
    <row r="73" spans="1:8" ht="16.5" customHeight="1" x14ac:dyDescent="0.25">
      <c r="A73" s="128"/>
      <c r="B73" s="129"/>
      <c r="C73" s="21" t="s">
        <v>288</v>
      </c>
      <c r="D73" s="37">
        <f>VLOOKUP($C73,'Ind. depurados'!$C$44:$U$129,3,0)</f>
        <v>60.67</v>
      </c>
      <c r="E73" s="37">
        <f>VLOOKUP($C73,'Ind. depurados'!$C$44:$U$129,4,0)</f>
        <v>54.24</v>
      </c>
      <c r="F73" s="37">
        <f>VLOOKUP($C73,'Ind. depurados'!$C$44:$U$129,5,0)</f>
        <v>60.67</v>
      </c>
      <c r="G73" s="37">
        <f>VLOOKUP($C73,'Ind. depurados'!$C$44:$U$129,6,0)</f>
        <v>60.67</v>
      </c>
      <c r="H73" s="37">
        <f>VLOOKUP($C73,'Ind. depurados'!$C$44:$U$129,7,0)</f>
        <v>60.67</v>
      </c>
    </row>
    <row r="74" spans="1:8" ht="16.5" customHeight="1" x14ac:dyDescent="0.25">
      <c r="A74" s="125"/>
      <c r="B74" s="127"/>
      <c r="C74" s="21" t="s">
        <v>220</v>
      </c>
      <c r="D74" s="37">
        <f>VLOOKUP($C74,'Ind. depurados'!$C$44:$U$129,3,0)</f>
        <v>105.02</v>
      </c>
      <c r="E74" s="37">
        <f>VLOOKUP($C74,'Ind. depurados'!$C$44:$U$129,4,0)</f>
        <v>80</v>
      </c>
      <c r="F74" s="37">
        <f>VLOOKUP($C74,'Ind. depurados'!$C$44:$U$129,5,0)</f>
        <v>88.37</v>
      </c>
      <c r="G74" s="37">
        <f>VLOOKUP($C74,'Ind. depurados'!$C$44:$U$129,6,0)</f>
        <v>84.16</v>
      </c>
      <c r="H74" s="37">
        <f>VLOOKUP($C74,'Ind. depurados'!$C$44:$U$129,7,0)</f>
        <v>80</v>
      </c>
    </row>
    <row r="75" spans="1:8" ht="35.25" customHeight="1" x14ac:dyDescent="0.25">
      <c r="A75" s="39" t="s">
        <v>725</v>
      </c>
      <c r="B75" s="41" t="str">
        <f>VLOOKUP(A75,'Ind. depurados'!C$10:L$39,10,0)</f>
        <v>MSPS</v>
      </c>
      <c r="C75" s="21"/>
      <c r="D75" s="2" t="e">
        <f>VLOOKUP($C75,'Ind. depurados'!$C$44:$U$129,3,0)</f>
        <v>#N/A</v>
      </c>
      <c r="E75" s="2" t="e">
        <f>VLOOKUP($C75,'Ind. depurados'!$C$44:$U$129,4,0)</f>
        <v>#N/A</v>
      </c>
      <c r="F75" s="2" t="e">
        <f>VLOOKUP($C75,'Ind. depurados'!$C$44:$U$129,5,0)</f>
        <v>#N/A</v>
      </c>
      <c r="G75" s="2" t="e">
        <f>VLOOKUP($C75,'Ind. depurados'!$C$44:$U$129,6,0)</f>
        <v>#N/A</v>
      </c>
      <c r="H75" s="2" t="e">
        <f>VLOOKUP($C75,'Ind. depurados'!$C$44:$U$129,7,0)</f>
        <v>#N/A</v>
      </c>
    </row>
    <row r="76" spans="1:8" ht="16.5" customHeight="1" x14ac:dyDescent="0.25">
      <c r="A76" s="124" t="s">
        <v>726</v>
      </c>
      <c r="B76" s="126" t="str">
        <f>VLOOKUP(A76,'Ind. depurados'!C$10:L$39,10,0)</f>
        <v>MSPS</v>
      </c>
      <c r="C76" s="21" t="s">
        <v>232</v>
      </c>
      <c r="D76" s="35">
        <f>VLOOKUP($C76,'Ind. depurados'!$C$44:$U$129,3,0)</f>
        <v>19</v>
      </c>
      <c r="E76" s="35">
        <f>VLOOKUP($C76,'Ind. depurados'!$C$44:$U$129,4,0)</f>
        <v>23</v>
      </c>
      <c r="F76" s="35">
        <f>VLOOKUP($C76,'Ind. depurados'!$C$44:$U$129,5,0)</f>
        <v>21</v>
      </c>
      <c r="G76" s="35">
        <f>VLOOKUP($C76,'Ind. depurados'!$C$44:$U$129,6,0)</f>
        <v>22</v>
      </c>
      <c r="H76" s="35">
        <f>VLOOKUP($C76,'Ind. depurados'!$C$44:$U$129,7,0)</f>
        <v>23</v>
      </c>
    </row>
    <row r="77" spans="1:8" ht="16.5" customHeight="1" x14ac:dyDescent="0.25">
      <c r="A77" s="128"/>
      <c r="B77" s="129"/>
      <c r="C77" s="21" t="s">
        <v>235</v>
      </c>
      <c r="D77" s="38">
        <f>VLOOKUP($C77,'Ind. depurados'!$C$44:$U$129,3,0)</f>
        <v>0.89</v>
      </c>
      <c r="E77" s="38">
        <f>VLOOKUP($C77,'Ind. depurados'!$C$44:$U$129,4,0)</f>
        <v>0.95</v>
      </c>
      <c r="F77" s="38">
        <f>VLOOKUP($C77,'Ind. depurados'!$C$44:$U$129,5,0)</f>
        <v>0.95</v>
      </c>
      <c r="G77" s="38">
        <f>VLOOKUP($C77,'Ind. depurados'!$C$44:$U$129,6,0)</f>
        <v>0.95</v>
      </c>
      <c r="H77" s="38">
        <f>VLOOKUP($C77,'Ind. depurados'!$C$44:$U$129,7,0)</f>
        <v>0.95</v>
      </c>
    </row>
    <row r="78" spans="1:8" ht="16.5" customHeight="1" x14ac:dyDescent="0.25">
      <c r="A78" s="128"/>
      <c r="B78" s="129"/>
      <c r="C78" s="21" t="s">
        <v>236</v>
      </c>
      <c r="D78" s="38">
        <f>VLOOKUP($C78,'Ind. depurados'!$C$44:$U$129,3,0)</f>
        <v>0.9</v>
      </c>
      <c r="E78" s="38">
        <f>VLOOKUP($C78,'Ind. depurados'!$C$44:$U$129,4,0)</f>
        <v>0.95</v>
      </c>
      <c r="F78" s="38">
        <f>VLOOKUP($C78,'Ind. depurados'!$C$44:$U$129,5,0)</f>
        <v>0.95</v>
      </c>
      <c r="G78" s="38">
        <f>VLOOKUP($C78,'Ind. depurados'!$C$44:$U$129,6,0)</f>
        <v>0.95</v>
      </c>
      <c r="H78" s="38">
        <f>VLOOKUP($C78,'Ind. depurados'!$C$44:$U$129,7,0)</f>
        <v>0.95</v>
      </c>
    </row>
    <row r="79" spans="1:8" ht="16.5" customHeight="1" x14ac:dyDescent="0.25">
      <c r="A79" s="128"/>
      <c r="B79" s="129"/>
      <c r="C79" s="21" t="s">
        <v>237</v>
      </c>
      <c r="D79" s="38">
        <f>VLOOKUP($C79,'Ind. depurados'!$C$44:$U$129,3,0)</f>
        <v>0.9</v>
      </c>
      <c r="E79" s="38">
        <f>VLOOKUP($C79,'Ind. depurados'!$C$44:$U$129,4,0)</f>
        <v>0.95</v>
      </c>
      <c r="F79" s="38">
        <f>VLOOKUP($C79,'Ind. depurados'!$C$44:$U$129,5,0)</f>
        <v>0.95</v>
      </c>
      <c r="G79" s="38">
        <f>VLOOKUP($C79,'Ind. depurados'!$C$44:$U$129,6,0)</f>
        <v>0.95</v>
      </c>
      <c r="H79" s="38">
        <f>VLOOKUP($C79,'Ind. depurados'!$C$44:$U$129,7,0)</f>
        <v>0.95</v>
      </c>
    </row>
    <row r="80" spans="1:8" ht="16.5" customHeight="1" x14ac:dyDescent="0.25">
      <c r="A80" s="128"/>
      <c r="B80" s="129"/>
      <c r="C80" s="21" t="s">
        <v>13</v>
      </c>
      <c r="D80" s="38">
        <f>VLOOKUP($C80,'Ind. depurados'!$C$44:$U$129,3,0)</f>
        <v>0.9</v>
      </c>
      <c r="E80" s="38">
        <f>VLOOKUP($C80,'Ind. depurados'!$C$44:$U$129,4,0)</f>
        <v>0.95</v>
      </c>
      <c r="F80" s="38">
        <f>VLOOKUP($C80,'Ind. depurados'!$C$44:$U$129,5,0)</f>
        <v>0.95</v>
      </c>
      <c r="G80" s="38">
        <f>VLOOKUP($C80,'Ind. depurados'!$C$44:$U$129,6,0)</f>
        <v>0.95</v>
      </c>
      <c r="H80" s="38">
        <f>VLOOKUP($C80,'Ind. depurados'!$C$44:$U$129,7,0)</f>
        <v>0.95</v>
      </c>
    </row>
    <row r="81" spans="1:8" ht="16.5" customHeight="1" x14ac:dyDescent="0.25">
      <c r="A81" s="128"/>
      <c r="B81" s="129"/>
      <c r="C81" s="21" t="s">
        <v>11</v>
      </c>
      <c r="D81" s="38">
        <f>VLOOKUP($C81,'Ind. depurados'!$C$44:$U$129,3,0)</f>
        <v>0.91</v>
      </c>
      <c r="E81" s="38">
        <f>VLOOKUP($C81,'Ind. depurados'!$C$44:$U$129,4,0)</f>
        <v>0.95</v>
      </c>
      <c r="F81" s="38">
        <f>VLOOKUP($C81,'Ind. depurados'!$C$44:$U$129,5,0)</f>
        <v>0.95</v>
      </c>
      <c r="G81" s="38">
        <f>VLOOKUP($C81,'Ind. depurados'!$C$44:$U$129,6,0)</f>
        <v>0.95</v>
      </c>
      <c r="H81" s="38">
        <f>VLOOKUP($C81,'Ind. depurados'!$C$44:$U$129,7,0)</f>
        <v>0.95</v>
      </c>
    </row>
    <row r="82" spans="1:8" ht="16.5" customHeight="1" x14ac:dyDescent="0.25">
      <c r="A82" s="128"/>
      <c r="B82" s="129"/>
      <c r="C82" s="21" t="s">
        <v>10</v>
      </c>
      <c r="D82" s="35">
        <f>VLOOKUP($C82,'Ind. depurados'!$C$44:$U$129,3,0)</f>
        <v>0</v>
      </c>
      <c r="E82" s="35">
        <f>VLOOKUP($C82,'Ind. depurados'!$C$44:$U$129,4,0)</f>
        <v>32</v>
      </c>
      <c r="F82" s="35">
        <f>VLOOKUP($C82,'Ind. depurados'!$C$44:$U$129,5,0)</f>
        <v>10</v>
      </c>
      <c r="G82" s="35">
        <f>VLOOKUP($C82,'Ind. depurados'!$C$44:$U$129,6,0)</f>
        <v>20</v>
      </c>
      <c r="H82" s="35">
        <f>VLOOKUP($C82,'Ind. depurados'!$C$44:$U$129,7,0)</f>
        <v>32</v>
      </c>
    </row>
    <row r="83" spans="1:8" ht="26.25" customHeight="1" x14ac:dyDescent="0.25">
      <c r="A83" s="125"/>
      <c r="B83" s="127"/>
      <c r="C83" s="21" t="s">
        <v>275</v>
      </c>
      <c r="D83" s="38">
        <f>VLOOKUP($C83,'Ind. depurados'!$C$44:$U$129,3,0)</f>
        <v>0.8</v>
      </c>
      <c r="E83" s="38">
        <f>VLOOKUP($C83,'Ind. depurados'!$C$44:$U$129,4,0)</f>
        <v>0.95</v>
      </c>
      <c r="F83" s="38">
        <f>VLOOKUP($C83,'Ind. depurados'!$C$44:$U$129,5,0)</f>
        <v>0.85</v>
      </c>
      <c r="G83" s="38">
        <f>VLOOKUP($C83,'Ind. depurados'!$C$44:$U$129,6,0)</f>
        <v>0.9</v>
      </c>
      <c r="H83" s="38">
        <f>VLOOKUP($C83,'Ind. depurados'!$C$44:$U$129,7,0)</f>
        <v>0.95</v>
      </c>
    </row>
    <row r="84" spans="1:8" ht="16.5" customHeight="1" x14ac:dyDescent="0.25">
      <c r="A84" s="124" t="s">
        <v>31</v>
      </c>
      <c r="B84" s="126" t="str">
        <f>VLOOKUP(A84,'Ind. depurados'!C$10:L$39,10,0)</f>
        <v>MSPS - SNS - INVIMA - INS</v>
      </c>
      <c r="C84" s="21" t="s">
        <v>282</v>
      </c>
      <c r="D84" s="2">
        <f>VLOOKUP($C84,'Ind. depurados'!$C$44:$U$129,3,0)</f>
        <v>0</v>
      </c>
      <c r="E84" s="2">
        <f>VLOOKUP($C84,'Ind. depurados'!$C$44:$U$129,4,0)</f>
        <v>0.95</v>
      </c>
      <c r="F84" s="2">
        <f>VLOOKUP($C84,'Ind. depurados'!$C$44:$U$129,5,0)</f>
        <v>0.8</v>
      </c>
      <c r="G84" s="2">
        <f>VLOOKUP($C84,'Ind. depurados'!$C$44:$U$129,6,0)</f>
        <v>0.9</v>
      </c>
      <c r="H84" s="2">
        <f>VLOOKUP($C84,'Ind. depurados'!$C$44:$U$129,7,0)</f>
        <v>0.95</v>
      </c>
    </row>
    <row r="85" spans="1:8" ht="16.5" customHeight="1" x14ac:dyDescent="0.25">
      <c r="A85" s="125"/>
      <c r="B85" s="127"/>
      <c r="C85" s="21" t="s">
        <v>290</v>
      </c>
      <c r="D85" s="35">
        <f>VLOOKUP($C85,'Ind. depurados'!$C$44:$U$129,3,0)</f>
        <v>0</v>
      </c>
      <c r="E85" s="35">
        <f>VLOOKUP($C85,'Ind. depurados'!$C$44:$U$129,4,0)</f>
        <v>95</v>
      </c>
      <c r="F85" s="35">
        <f>VLOOKUP($C85,'Ind. depurados'!$C$44:$U$129,5,0)</f>
        <v>32</v>
      </c>
      <c r="G85" s="35">
        <f>VLOOKUP($C85,'Ind. depurados'!$C$44:$U$129,6,0)</f>
        <v>64</v>
      </c>
      <c r="H85" s="35">
        <f>VLOOKUP($C85,'Ind. depurados'!$C$44:$U$129,7,0)</f>
        <v>95</v>
      </c>
    </row>
    <row r="86" spans="1:8" ht="16.5" customHeight="1" x14ac:dyDescent="0.25">
      <c r="A86" s="124" t="s">
        <v>32</v>
      </c>
      <c r="B86" s="126" t="str">
        <f>VLOOKUP(A86,'Ind. depurados'!C$10:L$39,10,0)</f>
        <v>MSPS</v>
      </c>
      <c r="C86" s="21" t="s">
        <v>242</v>
      </c>
      <c r="D86" s="2">
        <f>VLOOKUP($C86,'Ind. depurados'!$C$44:$U$129,3,0)</f>
        <v>0</v>
      </c>
      <c r="E86" s="2">
        <f>VLOOKUP($C86,'Ind. depurados'!$C$44:$U$129,4,0)</f>
        <v>1</v>
      </c>
      <c r="F86" s="2">
        <f>VLOOKUP($C86,'Ind. depurados'!$C$44:$U$129,5,0)</f>
        <v>1</v>
      </c>
      <c r="G86" s="2">
        <f>VLOOKUP($C86,'Ind. depurados'!$C$44:$U$129,6,0)</f>
        <v>1</v>
      </c>
      <c r="H86" s="2">
        <f>VLOOKUP($C86,'Ind. depurados'!$C$44:$U$129,7,0)</f>
        <v>1</v>
      </c>
    </row>
    <row r="87" spans="1:8" ht="16.5" customHeight="1" x14ac:dyDescent="0.25">
      <c r="A87" s="125"/>
      <c r="B87" s="127"/>
      <c r="C87" s="21" t="s">
        <v>261</v>
      </c>
      <c r="D87" s="2">
        <f>VLOOKUP($C87,'Ind. depurados'!$C$44:$U$129,3,0)</f>
        <v>0.89</v>
      </c>
      <c r="E87" s="2">
        <f>VLOOKUP($C87,'Ind. depurados'!$C$44:$U$129,4,0)</f>
        <v>0.92</v>
      </c>
      <c r="F87" s="2">
        <f>VLOOKUP($C87,'Ind. depurados'!$C$44:$U$129,5,0)</f>
        <v>0.90500000000000003</v>
      </c>
      <c r="G87" s="2">
        <f>VLOOKUP($C87,'Ind. depurados'!$C$44:$U$129,6,0)</f>
        <v>0.91200000000000003</v>
      </c>
      <c r="H87" s="2">
        <f>VLOOKUP($C87,'Ind. depurados'!$C$44:$U$129,7,0)</f>
        <v>0.92</v>
      </c>
    </row>
    <row r="88" spans="1:8" ht="16.5" customHeight="1" x14ac:dyDescent="0.25">
      <c r="A88" s="124" t="s">
        <v>33</v>
      </c>
      <c r="B88" s="126" t="str">
        <f>VLOOKUP(A88,'Ind. depurados'!C$10:L$39,10,0)</f>
        <v>MSPS - SNS</v>
      </c>
      <c r="C88" s="21" t="s">
        <v>234</v>
      </c>
      <c r="D88" s="35">
        <f>VLOOKUP($C88,'Ind. depurados'!$C$44:$U$129,3,0)</f>
        <v>2</v>
      </c>
      <c r="E88" s="35">
        <f>VLOOKUP($C88,'Ind. depurados'!$C$44:$U$129,4,0)</f>
        <v>10</v>
      </c>
      <c r="F88" s="35">
        <f>VLOOKUP($C88,'Ind. depurados'!$C$44:$U$129,5,0)</f>
        <v>3</v>
      </c>
      <c r="G88" s="35">
        <f>VLOOKUP($C88,'Ind. depurados'!$C$44:$U$129,6,0)</f>
        <v>3</v>
      </c>
      <c r="H88" s="35">
        <f>VLOOKUP($C88,'Ind. depurados'!$C$44:$U$129,7,0)</f>
        <v>2</v>
      </c>
    </row>
    <row r="89" spans="1:8" ht="16.5" customHeight="1" x14ac:dyDescent="0.25">
      <c r="A89" s="128"/>
      <c r="B89" s="129"/>
      <c r="C89" s="21" t="s">
        <v>256</v>
      </c>
      <c r="D89" s="35">
        <f>VLOOKUP($C89,'Ind. depurados'!$C$44:$U$129,3,0)</f>
        <v>0</v>
      </c>
      <c r="E89" s="35">
        <f>VLOOKUP($C89,'Ind. depurados'!$C$44:$U$129,4,0)</f>
        <v>35</v>
      </c>
      <c r="F89" s="35">
        <f>VLOOKUP($C89,'Ind. depurados'!$C$44:$U$129,5,0)</f>
        <v>25</v>
      </c>
      <c r="G89" s="35">
        <f>VLOOKUP($C89,'Ind. depurados'!$C$44:$U$129,6,0)</f>
        <v>30</v>
      </c>
      <c r="H89" s="35">
        <f>VLOOKUP($C89,'Ind. depurados'!$C$44:$U$129,7,0)</f>
        <v>35</v>
      </c>
    </row>
    <row r="90" spans="1:8" ht="16.5" customHeight="1" x14ac:dyDescent="0.25">
      <c r="A90" s="125"/>
      <c r="B90" s="127"/>
      <c r="C90" s="21" t="s">
        <v>285</v>
      </c>
      <c r="D90" s="35">
        <f>VLOOKUP($C90,'Ind. depurados'!$C$44:$U$129,3,0)</f>
        <v>1</v>
      </c>
      <c r="E90" s="35">
        <f>VLOOKUP($C90,'Ind. depurados'!$C$44:$U$129,4,0)</f>
        <v>6</v>
      </c>
      <c r="F90" s="35">
        <f>VLOOKUP($C90,'Ind. depurados'!$C$44:$U$129,5,0)</f>
        <v>2</v>
      </c>
      <c r="G90" s="35">
        <f>VLOOKUP($C90,'Ind. depurados'!$C$44:$U$129,6,0)</f>
        <v>2</v>
      </c>
      <c r="H90" s="35">
        <f>VLOOKUP($C90,'Ind. depurados'!$C$44:$U$129,7,0)</f>
        <v>1</v>
      </c>
    </row>
    <row r="91" spans="1:8" ht="26.25" customHeight="1" x14ac:dyDescent="0.25">
      <c r="A91" s="39" t="s">
        <v>34</v>
      </c>
      <c r="B91" s="41" t="str">
        <f>VLOOKUP(A91,'Ind. depurados'!C$10:L$39,10,0)</f>
        <v>MSPS - SNS - INVIMA - INS</v>
      </c>
      <c r="C91" s="21" t="s">
        <v>238</v>
      </c>
      <c r="D91" s="35">
        <f>VLOOKUP($C91,'Ind. depurados'!$C$44:$U$129,3,0)</f>
        <v>1</v>
      </c>
      <c r="E91" s="35">
        <f>VLOOKUP($C91,'Ind. depurados'!$C$44:$U$129,4,0)</f>
        <v>4</v>
      </c>
      <c r="F91" s="35">
        <f>VLOOKUP($C91,'Ind. depurados'!$C$44:$U$129,5,0)</f>
        <v>1</v>
      </c>
      <c r="G91" s="35">
        <f>VLOOKUP($C91,'Ind. depurados'!$C$44:$U$129,6,0)</f>
        <v>1</v>
      </c>
      <c r="H91" s="35">
        <f>VLOOKUP($C91,'Ind. depurados'!$C$44:$U$129,7,0)</f>
        <v>1</v>
      </c>
    </row>
    <row r="92" spans="1:8" ht="26.25" customHeight="1" x14ac:dyDescent="0.25">
      <c r="A92" s="39" t="s">
        <v>35</v>
      </c>
      <c r="B92" s="41" t="str">
        <f>VLOOKUP(A92,'Ind. depurados'!C$10:L$39,10,0)</f>
        <v>MSPS - CDFLA - INC - SAD - SC - INS - SNS - INVIMA - FPSFFNNC - FONPRECON</v>
      </c>
      <c r="C92" s="21" t="s">
        <v>281</v>
      </c>
      <c r="D92" s="2">
        <f>VLOOKUP($C92,'Ind. depurados'!$C$44:$U$129,3,0)</f>
        <v>0.85499999999999998</v>
      </c>
      <c r="E92" s="2">
        <f>VLOOKUP($C92,'Ind. depurados'!$C$44:$U$129,4,0)</f>
        <v>0.92</v>
      </c>
      <c r="F92" s="2">
        <f>VLOOKUP($C92,'Ind. depurados'!$C$44:$U$129,5,0)</f>
        <v>0.90500000000000003</v>
      </c>
      <c r="G92" s="2">
        <f>VLOOKUP($C92,'Ind. depurados'!$C$44:$U$129,6,0)</f>
        <v>0.91200000000000003</v>
      </c>
      <c r="H92" s="2">
        <f>VLOOKUP($C92,'Ind. depurados'!$C$44:$U$129,7,0)</f>
        <v>0.92</v>
      </c>
    </row>
    <row r="93" spans="1:8" ht="26.25" customHeight="1" x14ac:dyDescent="0.25">
      <c r="A93" s="39" t="s">
        <v>36</v>
      </c>
      <c r="B93" s="41" t="str">
        <f>VLOOKUP(A93,'Ind. depurados'!C$10:L$39,10,0)</f>
        <v>MSPS</v>
      </c>
      <c r="C93" s="21" t="s">
        <v>266</v>
      </c>
      <c r="D93" s="2">
        <f>VLOOKUP($C93,'Ind. depurados'!$C$44:$U$129,3,0)</f>
        <v>0.41</v>
      </c>
      <c r="E93" s="2">
        <f>VLOOKUP($C93,'Ind. depurados'!$C$44:$U$129,4,0)</f>
        <v>0.6</v>
      </c>
      <c r="F93" s="2">
        <f>VLOOKUP($C93,'Ind. depurados'!$C$44:$U$129,5,0)</f>
        <v>0.5</v>
      </c>
      <c r="G93" s="2">
        <f>VLOOKUP($C93,'Ind. depurados'!$C$44:$U$129,6,0)</f>
        <v>0.55000000000000004</v>
      </c>
      <c r="H93" s="2">
        <f>VLOOKUP($C93,'Ind. depurados'!$C$44:$U$129,7,0)</f>
        <v>0.6</v>
      </c>
    </row>
    <row r="94" spans="1:8" ht="16.5" customHeight="1" x14ac:dyDescent="0.25">
      <c r="A94" s="39" t="s">
        <v>37</v>
      </c>
      <c r="B94" s="41" t="str">
        <f>VLOOKUP(A94,'Ind. depurados'!C$10:L$39,10,0)</f>
        <v>MSPS</v>
      </c>
      <c r="C94" s="21"/>
      <c r="D94" s="2" t="e">
        <f>VLOOKUP($C94,'Ind. depurados'!$C$44:$U$129,3,0)</f>
        <v>#N/A</v>
      </c>
      <c r="E94" s="2" t="e">
        <f>VLOOKUP($C94,'Ind. depurados'!$C$44:$U$129,4,0)</f>
        <v>#N/A</v>
      </c>
      <c r="F94" s="2" t="e">
        <f>VLOOKUP($C94,'Ind. depurados'!$C$44:$U$129,5,0)</f>
        <v>#N/A</v>
      </c>
      <c r="G94" s="2" t="e">
        <f>VLOOKUP($C94,'Ind. depurados'!$C$44:$U$129,6,0)</f>
        <v>#N/A</v>
      </c>
      <c r="H94" s="2" t="e">
        <f>VLOOKUP($C94,'Ind. depurados'!$C$44:$U$129,7,0)</f>
        <v>#N/A</v>
      </c>
    </row>
    <row r="95" spans="1:8" ht="16.5" customHeight="1" x14ac:dyDescent="0.25">
      <c r="A95" s="124" t="s">
        <v>38</v>
      </c>
      <c r="B95" s="126" t="str">
        <f>VLOOKUP(A95,'Ind. depurados'!C$10:L$39,10,0)</f>
        <v>MSPS</v>
      </c>
      <c r="C95" s="21" t="s">
        <v>240</v>
      </c>
      <c r="D95" s="38">
        <f>VLOOKUP($C95,'Ind. depurados'!$C$44:$U$129,3,0)</f>
        <v>0.3</v>
      </c>
      <c r="E95" s="38">
        <f>VLOOKUP($C95,'Ind. depurados'!$C$44:$U$129,4,0)</f>
        <v>0.25</v>
      </c>
      <c r="F95" s="38">
        <f>VLOOKUP($C95,'Ind. depurados'!$C$44:$U$129,5,0)</f>
        <v>0.28999999999999998</v>
      </c>
      <c r="G95" s="38">
        <f>VLOOKUP($C95,'Ind. depurados'!$C$44:$U$129,6,0)</f>
        <v>0.27</v>
      </c>
      <c r="H95" s="38">
        <f>VLOOKUP($C95,'Ind. depurados'!$C$44:$U$129,7,0)</f>
        <v>0.25</v>
      </c>
    </row>
    <row r="96" spans="1:8" ht="16.5" customHeight="1" x14ac:dyDescent="0.25">
      <c r="A96" s="125"/>
      <c r="B96" s="127"/>
      <c r="C96" s="21" t="s">
        <v>392</v>
      </c>
      <c r="D96" s="35">
        <f>VLOOKUP($C96,'Ind. depurados'!$C$44:$U$129,3,0)</f>
        <v>1610402</v>
      </c>
      <c r="E96" s="35">
        <f>VLOOKUP($C96,'Ind. depurados'!$C$44:$U$129,4,0)</f>
        <v>661522</v>
      </c>
      <c r="F96" s="35">
        <f>VLOOKUP($C96,'Ind. depurados'!$C$44:$U$129,5,0)</f>
        <v>182235</v>
      </c>
      <c r="G96" s="35">
        <f>VLOOKUP($C96,'Ind. depurados'!$C$44:$U$129,6,0)</f>
        <v>219867</v>
      </c>
      <c r="H96" s="35">
        <f>VLOOKUP($C96,'Ind. depurados'!$C$44:$U$129,7,0)</f>
        <v>259420</v>
      </c>
    </row>
    <row r="97" spans="1:8" ht="16.5" customHeight="1" x14ac:dyDescent="0.25">
      <c r="A97" s="39" t="s">
        <v>39</v>
      </c>
      <c r="B97" s="41" t="str">
        <f>VLOOKUP(A97,'Ind. depurados'!C$10:L$39,10,0)</f>
        <v>MSPS - INVIMA</v>
      </c>
      <c r="C97" s="21" t="s">
        <v>226</v>
      </c>
      <c r="D97" s="36">
        <f>VLOOKUP($C97,'Ind. depurados'!$C$44:$U$129,3,0)</f>
        <v>1</v>
      </c>
      <c r="E97" s="36">
        <f>VLOOKUP($C97,'Ind. depurados'!$C$44:$U$129,4,0)</f>
        <v>1.3</v>
      </c>
      <c r="F97" s="36">
        <f>VLOOKUP($C97,'Ind. depurados'!$C$44:$U$129,5,0)</f>
        <v>1.2</v>
      </c>
      <c r="G97" s="36">
        <f>VLOOKUP($C97,'Ind. depurados'!$C$44:$U$129,6,0)</f>
        <v>1.3</v>
      </c>
      <c r="H97" s="36">
        <f>VLOOKUP($C97,'Ind. depurados'!$C$44:$U$129,7,0)</f>
        <v>1.3</v>
      </c>
    </row>
    <row r="98" spans="1:8" ht="16.5" customHeight="1" x14ac:dyDescent="0.25">
      <c r="A98" s="39" t="s">
        <v>40</v>
      </c>
      <c r="B98" s="41" t="str">
        <f>VLOOKUP(A98,'Ind. depurados'!C$10:L$39,10,0)</f>
        <v>MSPS</v>
      </c>
      <c r="C98" s="21"/>
      <c r="D98" s="2" t="e">
        <f>VLOOKUP($C98,'Ind. depurados'!$C$44:$U$129,3,0)</f>
        <v>#N/A</v>
      </c>
      <c r="E98" s="2" t="e">
        <f>VLOOKUP($C98,'Ind. depurados'!$C$44:$U$129,4,0)</f>
        <v>#N/A</v>
      </c>
      <c r="F98" s="2" t="e">
        <f>VLOOKUP($C98,'Ind. depurados'!$C$44:$U$129,5,0)</f>
        <v>#N/A</v>
      </c>
      <c r="G98" s="2" t="e">
        <f>VLOOKUP($C98,'Ind. depurados'!$C$44:$U$129,6,0)</f>
        <v>#N/A</v>
      </c>
      <c r="H98" s="2" t="e">
        <f>VLOOKUP($C98,'Ind. depurados'!$C$44:$U$129,7,0)</f>
        <v>#N/A</v>
      </c>
    </row>
    <row r="99" spans="1:8" ht="16.5" customHeight="1" x14ac:dyDescent="0.25">
      <c r="A99" s="39" t="s">
        <v>41</v>
      </c>
      <c r="B99" s="41" t="str">
        <f>VLOOKUP(A99,'Ind. depurados'!C$10:L$39,10,0)</f>
        <v>SNS - INVIMA</v>
      </c>
      <c r="C99" s="21"/>
      <c r="D99" s="2" t="e">
        <f>VLOOKUP($C99,'Ind. depurados'!$C$44:$U$129,3,0)</f>
        <v>#N/A</v>
      </c>
      <c r="E99" s="2" t="e">
        <f>VLOOKUP($C99,'Ind. depurados'!$C$44:$U$129,4,0)</f>
        <v>#N/A</v>
      </c>
      <c r="F99" s="2" t="e">
        <f>VLOOKUP($C99,'Ind. depurados'!$C$44:$U$129,5,0)</f>
        <v>#N/A</v>
      </c>
      <c r="G99" s="2" t="e">
        <f>VLOOKUP($C99,'Ind. depurados'!$C$44:$U$129,6,0)</f>
        <v>#N/A</v>
      </c>
      <c r="H99" s="2" t="e">
        <f>VLOOKUP($C99,'Ind. depurados'!$C$44:$U$129,7,0)</f>
        <v>#N/A</v>
      </c>
    </row>
    <row r="100" spans="1:8" ht="16.5" customHeight="1" x14ac:dyDescent="0.25">
      <c r="A100" s="39" t="s">
        <v>42</v>
      </c>
      <c r="B100" s="41" t="str">
        <f>VLOOKUP(A100,'Ind. depurados'!C$10:L$39,10,0)</f>
        <v>MSPS</v>
      </c>
      <c r="C100" s="21"/>
      <c r="D100" s="2" t="e">
        <f>VLOOKUP($C100,'Ind. depurados'!$C$44:$U$129,3,0)</f>
        <v>#N/A</v>
      </c>
      <c r="E100" s="2" t="e">
        <f>VLOOKUP($C100,'Ind. depurados'!$C$44:$U$129,4,0)</f>
        <v>#N/A</v>
      </c>
      <c r="F100" s="2" t="e">
        <f>VLOOKUP($C100,'Ind. depurados'!$C$44:$U$129,5,0)</f>
        <v>#N/A</v>
      </c>
      <c r="G100" s="2" t="e">
        <f>VLOOKUP($C100,'Ind. depurados'!$C$44:$U$129,6,0)</f>
        <v>#N/A</v>
      </c>
      <c r="H100" s="2" t="e">
        <f>VLOOKUP($C100,'Ind. depurados'!$C$44:$U$129,7,0)</f>
        <v>#N/A</v>
      </c>
    </row>
    <row r="101" spans="1:8" ht="16.5" customHeight="1" x14ac:dyDescent="0.25">
      <c r="A101" s="39" t="s">
        <v>43</v>
      </c>
      <c r="B101" s="41" t="str">
        <f>VLOOKUP(A101,'Ind. depurados'!C$10:L$39,10,0)</f>
        <v>MSPA</v>
      </c>
      <c r="C101" s="21" t="s">
        <v>244</v>
      </c>
      <c r="D101" s="36">
        <f>VLOOKUP($C101,'Ind. depurados'!$C$44:$U$129,3,0)</f>
        <v>1.7</v>
      </c>
      <c r="E101" s="36">
        <f>VLOOKUP($C101,'Ind. depurados'!$C$44:$U$129,4,0)</f>
        <v>1.2</v>
      </c>
      <c r="F101" s="36">
        <f>VLOOKUP($C101,'Ind. depurados'!$C$44:$U$129,5,0)</f>
        <v>1.5</v>
      </c>
      <c r="G101" s="36">
        <f>VLOOKUP($C101,'Ind. depurados'!$C$44:$U$129,6,0)</f>
        <v>1.3</v>
      </c>
      <c r="H101" s="36">
        <f>VLOOKUP($C101,'Ind. depurados'!$C$44:$U$129,7,0)</f>
        <v>1.2</v>
      </c>
    </row>
  </sheetData>
  <mergeCells count="39">
    <mergeCell ref="A15:A17"/>
    <mergeCell ref="B15:B17"/>
    <mergeCell ref="B1:E5"/>
    <mergeCell ref="A7:H7"/>
    <mergeCell ref="A8:H8"/>
    <mergeCell ref="A11:A14"/>
    <mergeCell ref="B11:B14"/>
    <mergeCell ref="A18:A22"/>
    <mergeCell ref="B18:B22"/>
    <mergeCell ref="A23:A24"/>
    <mergeCell ref="B23:B24"/>
    <mergeCell ref="A25:A26"/>
    <mergeCell ref="B25:B26"/>
    <mergeCell ref="A28:A29"/>
    <mergeCell ref="B28:B29"/>
    <mergeCell ref="A30:A31"/>
    <mergeCell ref="B30:B31"/>
    <mergeCell ref="A32:A36"/>
    <mergeCell ref="B32:B36"/>
    <mergeCell ref="A37:A46"/>
    <mergeCell ref="B37:B46"/>
    <mergeCell ref="A47:A57"/>
    <mergeCell ref="B47:B57"/>
    <mergeCell ref="A59:A61"/>
    <mergeCell ref="B59:B61"/>
    <mergeCell ref="A62:A64"/>
    <mergeCell ref="B62:B64"/>
    <mergeCell ref="A65:A74"/>
    <mergeCell ref="B65:B74"/>
    <mergeCell ref="A76:A83"/>
    <mergeCell ref="B76:B83"/>
    <mergeCell ref="A95:A96"/>
    <mergeCell ref="B95:B96"/>
    <mergeCell ref="A84:A85"/>
    <mergeCell ref="B84:B85"/>
    <mergeCell ref="A86:A87"/>
    <mergeCell ref="B86:B87"/>
    <mergeCell ref="A88:A90"/>
    <mergeCell ref="B88:B90"/>
  </mergeCells>
  <dataValidations count="15">
    <dataValidation type="list" allowBlank="1" showInputMessage="1" showErrorMessage="1" sqref="A97:A101">
      <formula1>$C$32:$C$39</formula1>
    </dataValidation>
    <dataValidation type="list" allowBlank="1" showInputMessage="1" showErrorMessage="1" sqref="A86">
      <formula1>$C$27:$C$31</formula1>
    </dataValidation>
    <dataValidation type="list" allowBlank="1" showInputMessage="1" showErrorMessage="1" sqref="A88">
      <formula1>$C$27:$C$31</formula1>
    </dataValidation>
    <dataValidation type="list" allowBlank="1" showInputMessage="1" showErrorMessage="1" sqref="A91:A92">
      <formula1>$C$27:$C$31</formula1>
    </dataValidation>
    <dataValidation type="list" allowBlank="1" showInputMessage="1" showErrorMessage="1" sqref="A58:A59">
      <formula1>$C$20:$C$26</formula1>
    </dataValidation>
    <dataValidation type="list" allowBlank="1" showInputMessage="1" showErrorMessage="1" sqref="A62">
      <formula1>$C$20:$C$26</formula1>
    </dataValidation>
    <dataValidation type="list" allowBlank="1" showInputMessage="1" showErrorMessage="1" sqref="A65">
      <formula1>$C$20:$C$26</formula1>
    </dataValidation>
    <dataValidation type="list" allowBlank="1" showInputMessage="1" showErrorMessage="1" sqref="A75:A76">
      <formula1>$C$20:$C$26</formula1>
    </dataValidation>
    <dataValidation type="list" allowBlank="1" showInputMessage="1" showErrorMessage="1" sqref="A18">
      <formula1>$C$10:$C$19</formula1>
    </dataValidation>
    <dataValidation type="list" allowBlank="1" showInputMessage="1" showErrorMessage="1" sqref="A23">
      <formula1>$C$10:$C$19</formula1>
    </dataValidation>
    <dataValidation type="list" allowBlank="1" showInputMessage="1" showErrorMessage="1" sqref="A25">
      <formula1>$C$10:$C$19</formula1>
    </dataValidation>
    <dataValidation type="list" allowBlank="1" showInputMessage="1" showErrorMessage="1" sqref="A27:A28">
      <formula1>$C$10:$C$19</formula1>
    </dataValidation>
    <dataValidation type="list" allowBlank="1" showInputMessage="1" showErrorMessage="1" sqref="A30">
      <formula1>$C$10:$C$19</formula1>
    </dataValidation>
    <dataValidation type="list" allowBlank="1" showInputMessage="1" showErrorMessage="1" sqref="A32">
      <formula1>$C$10:$C$19</formula1>
    </dataValidation>
    <dataValidation type="list" allowBlank="1" showInputMessage="1" showErrorMessage="1" sqref="A37">
      <formula1>$C$10:$C$19</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A93:A95</xm:sqref>
        </x14:dataValidation>
        <x14:dataValidation type="list" allowBlank="1" showInputMessage="1" showErrorMessage="1">
          <x14:formula1>
            <xm:f>'Ind. depurados'!$C$27:$C$31</xm:f>
          </x14:formula1>
          <xm:sqref>A84</xm:sqref>
        </x14:dataValidation>
        <x14:dataValidation type="list" allowBlank="1" showInputMessage="1" showErrorMessage="1">
          <x14:formula1>
            <xm:f>'Ind. depurados'!$C$20:$C$26</xm:f>
          </x14:formula1>
          <xm:sqref>A47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 type="list" allowBlank="1" showInputMessage="1" showErrorMessage="1">
          <x14:formula1>
            <xm:f>'Ind. depurados'!$C$79:$C$89</xm:f>
          </x14:formula1>
          <xm:sqref>C47:C57</xm:sqref>
        </x14:dataValidation>
        <x14:dataValidation type="list" allowBlank="1" showInputMessage="1" showErrorMessage="1">
          <x14:formula1>
            <xm:f>'Ind. depurados'!$C$90</xm:f>
          </x14:formula1>
          <xm:sqref>C58</xm:sqref>
        </x14:dataValidation>
        <x14:dataValidation type="list" allowBlank="1" showInputMessage="1" showErrorMessage="1">
          <x14:formula1>
            <xm:f>'Ind. depurados'!$C$91:$C$93</xm:f>
          </x14:formula1>
          <xm:sqref>C59:C61</xm:sqref>
        </x14:dataValidation>
        <x14:dataValidation type="list" allowBlank="1" showInputMessage="1" showErrorMessage="1">
          <x14:formula1>
            <xm:f>'Ind. depurados'!$C$94:$C$96</xm:f>
          </x14:formula1>
          <xm:sqref>C62:C64</xm:sqref>
        </x14:dataValidation>
        <x14:dataValidation type="list" allowBlank="1" showInputMessage="1" showErrorMessage="1">
          <x14:formula1>
            <xm:f>'Ind. depurados'!$C$97:$C$106</xm:f>
          </x14:formula1>
          <xm:sqref>C65:C74</xm:sqref>
        </x14:dataValidation>
        <x14:dataValidation type="list" allowBlank="1" showInputMessage="1" showErrorMessage="1">
          <x14:formula1>
            <xm:f>'Ind. depurados'!$C$107:$C$114</xm:f>
          </x14:formula1>
          <xm:sqref>C76:C83</xm:sqref>
        </x14:dataValidation>
        <x14:dataValidation type="list" allowBlank="1" showInputMessage="1" showErrorMessage="1">
          <x14:formula1>
            <xm:f>'Ind. depurados'!$C$115:$C$116</xm:f>
          </x14:formula1>
          <xm:sqref>C84:C85</xm:sqref>
        </x14:dataValidation>
        <x14:dataValidation type="list" allowBlank="1" showInputMessage="1" showErrorMessage="1">
          <x14:formula1>
            <xm:f>'Ind. depurados'!$C$117:$C$118</xm:f>
          </x14:formula1>
          <xm:sqref>C86:C87</xm:sqref>
        </x14:dataValidation>
        <x14:dataValidation type="list" allowBlank="1" showInputMessage="1" showErrorMessage="1">
          <x14:formula1>
            <xm:f>'Ind. depurados'!$C$119:$C$121</xm:f>
          </x14:formula1>
          <xm:sqref>C88:C90</xm:sqref>
        </x14:dataValidation>
        <x14:dataValidation type="list" allowBlank="1" showInputMessage="1" showErrorMessage="1">
          <x14:formula1>
            <xm:f>'Ind. depurados'!$C$122</xm:f>
          </x14:formula1>
          <xm:sqref>C91</xm:sqref>
        </x14:dataValidation>
        <x14:dataValidation type="list" allowBlank="1" showInputMessage="1" showErrorMessage="1">
          <x14:formula1>
            <xm:f>'Ind. depurados'!$C$123</xm:f>
          </x14:formula1>
          <xm:sqref>C92</xm:sqref>
        </x14:dataValidation>
        <x14:dataValidation type="list" allowBlank="1" showInputMessage="1" showErrorMessage="1">
          <x14:formula1>
            <xm:f>'Ind. depurados'!$C$125</xm:f>
          </x14:formula1>
          <xm:sqref>C93</xm:sqref>
        </x14:dataValidation>
        <x14:dataValidation type="list" allowBlank="1" showInputMessage="1" showErrorMessage="1">
          <x14:formula1>
            <xm:f>'Ind. depurados'!$C$126:$C$127</xm:f>
          </x14:formula1>
          <xm:sqref>C95:C96</xm:sqref>
        </x14:dataValidation>
        <x14:dataValidation type="list" allowBlank="1" showInputMessage="1" showErrorMessage="1">
          <x14:formula1>
            <xm:f>'Ind. depurados'!$C$128</xm:f>
          </x14:formula1>
          <xm:sqref>C97</xm:sqref>
        </x14:dataValidation>
        <x14:dataValidation type="list" allowBlank="1" showInputMessage="1" showErrorMessage="1">
          <x14:formula1>
            <xm:f>'Ind. depurados'!$C$129</xm:f>
          </x14:formula1>
          <xm:sqref>C101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opLeftCell="D29" workbookViewId="0">
      <selection activeCell="K48" sqref="K48"/>
    </sheetView>
  </sheetViews>
  <sheetFormatPr baseColWidth="10" defaultRowHeight="12.75" x14ac:dyDescent="0.25"/>
  <cols>
    <col min="1" max="1" width="47.85546875" style="45" customWidth="1"/>
    <col min="2" max="2" width="30" style="45" customWidth="1"/>
    <col min="3" max="3" width="89.42578125" style="45" customWidth="1"/>
    <col min="4" max="8" width="9.42578125" style="45" customWidth="1"/>
    <col min="9" max="9" width="7.28515625" style="45" hidden="1" customWidth="1"/>
    <col min="10" max="10" width="37.85546875" style="45" customWidth="1"/>
    <col min="11" max="13" width="33.140625" style="45" customWidth="1"/>
    <col min="14" max="16384" width="11.42578125" style="45"/>
  </cols>
  <sheetData>
    <row r="1" spans="1:13" x14ac:dyDescent="0.25">
      <c r="B1" s="86" t="s">
        <v>795</v>
      </c>
      <c r="C1" s="87"/>
      <c r="D1" s="87"/>
      <c r="E1" s="87"/>
    </row>
    <row r="2" spans="1:13" x14ac:dyDescent="0.25">
      <c r="B2" s="87"/>
      <c r="C2" s="87"/>
      <c r="D2" s="87"/>
      <c r="E2" s="87"/>
    </row>
    <row r="3" spans="1:13" x14ac:dyDescent="0.25">
      <c r="B3" s="87"/>
      <c r="C3" s="87"/>
      <c r="D3" s="87"/>
      <c r="E3" s="87"/>
    </row>
    <row r="4" spans="1:13" x14ac:dyDescent="0.25">
      <c r="B4" s="87"/>
      <c r="C4" s="87"/>
      <c r="D4" s="87"/>
      <c r="E4" s="87"/>
    </row>
    <row r="5" spans="1:13" x14ac:dyDescent="0.25">
      <c r="B5" s="87"/>
      <c r="C5" s="87"/>
      <c r="D5" s="87"/>
      <c r="E5" s="87"/>
    </row>
    <row r="6" spans="1:13" x14ac:dyDescent="0.25">
      <c r="A6" s="46"/>
    </row>
    <row r="7" spans="1:13" ht="43.5" customHeight="1" x14ac:dyDescent="0.25">
      <c r="A7" s="88" t="s">
        <v>792</v>
      </c>
      <c r="B7" s="88"/>
      <c r="C7" s="88"/>
      <c r="D7" s="88"/>
      <c r="E7" s="88"/>
      <c r="F7" s="88"/>
      <c r="G7" s="88"/>
      <c r="H7" s="88"/>
      <c r="J7" s="89" t="s">
        <v>848</v>
      </c>
      <c r="K7" s="89"/>
      <c r="L7" s="89"/>
      <c r="M7" s="89"/>
    </row>
    <row r="8" spans="1:13" ht="20.25" customHeight="1" x14ac:dyDescent="0.25">
      <c r="A8" s="88" t="s">
        <v>793</v>
      </c>
      <c r="B8" s="88"/>
      <c r="C8" s="88"/>
      <c r="D8" s="88"/>
      <c r="E8" s="88"/>
      <c r="F8" s="88"/>
      <c r="G8" s="88"/>
      <c r="H8" s="88"/>
      <c r="J8" s="90" t="s">
        <v>851</v>
      </c>
      <c r="K8" s="90"/>
      <c r="L8" s="90"/>
      <c r="M8" s="90"/>
    </row>
    <row r="9" spans="1:13" ht="2.25" customHeight="1" x14ac:dyDescent="0.25">
      <c r="A9" s="47"/>
      <c r="B9" s="47"/>
    </row>
    <row r="10" spans="1:13" ht="33.75" customHeight="1" x14ac:dyDescent="0.25">
      <c r="A10" s="48" t="s">
        <v>19</v>
      </c>
      <c r="B10" s="49" t="s">
        <v>217</v>
      </c>
      <c r="C10" s="49" t="s">
        <v>3</v>
      </c>
      <c r="D10" s="50" t="s">
        <v>4</v>
      </c>
      <c r="E10" s="50" t="s">
        <v>5</v>
      </c>
      <c r="F10" s="50">
        <v>2016</v>
      </c>
      <c r="G10" s="50">
        <v>2017</v>
      </c>
      <c r="H10" s="51">
        <v>2018</v>
      </c>
      <c r="J10" s="51" t="s">
        <v>852</v>
      </c>
      <c r="K10" s="51" t="s">
        <v>853</v>
      </c>
      <c r="L10" s="51" t="s">
        <v>854</v>
      </c>
      <c r="M10" s="51" t="s">
        <v>472</v>
      </c>
    </row>
    <row r="11" spans="1:13" ht="16.5" customHeight="1" x14ac:dyDescent="0.25">
      <c r="A11" s="91" t="s">
        <v>22</v>
      </c>
      <c r="B11" s="92" t="str">
        <f>VLOOKUP(A11,'Ind. depurados'!C$10:L$39,10,0)</f>
        <v>MSPS</v>
      </c>
      <c r="C11" s="52" t="s">
        <v>279</v>
      </c>
      <c r="D11" s="53">
        <f>VLOOKUP($C11,'Ind. depurados'!$C$44:$U$129,3,0)</f>
        <v>0.95</v>
      </c>
      <c r="E11" s="53">
        <f>VLOOKUP($C11,'Ind. depurados'!$C$44:$U$129,4,0)</f>
        <v>0.99</v>
      </c>
      <c r="F11" s="53">
        <f>VLOOKUP($C11,'Ind. depurados'!$C$44:$U$129,5,0)</f>
        <v>0.97</v>
      </c>
      <c r="G11" s="53">
        <f>VLOOKUP($C11,'Ind. depurados'!$C$44:$U$129,6,0)</f>
        <v>0.97499999999999998</v>
      </c>
      <c r="H11" s="53">
        <f>VLOOKUP($C11,'Ind. depurados'!$C$44:$U$129,7,0)</f>
        <v>0.99</v>
      </c>
      <c r="I11" s="45" t="str">
        <f>VLOOKUP(C11,'Ind. depurados'!C$44:Q$140,15,0)</f>
        <v>S103</v>
      </c>
      <c r="J11" s="85" t="s">
        <v>858</v>
      </c>
      <c r="K11" s="85" t="s">
        <v>858</v>
      </c>
      <c r="L11" s="85" t="s">
        <v>858</v>
      </c>
      <c r="M11" s="85" t="s">
        <v>858</v>
      </c>
    </row>
    <row r="12" spans="1:13" ht="16.5" customHeight="1" x14ac:dyDescent="0.25">
      <c r="A12" s="91"/>
      <c r="B12" s="92"/>
      <c r="C12" s="52" t="s">
        <v>6</v>
      </c>
      <c r="D12" s="53">
        <f>VLOOKUP($C12,'Ind. depurados'!$C$44:$U$129,3,0)</f>
        <v>0.96</v>
      </c>
      <c r="E12" s="53">
        <f>VLOOKUP($C12,'Ind. depurados'!$C$44:$U$129,4,0)</f>
        <v>0.97</v>
      </c>
      <c r="F12" s="53">
        <f>VLOOKUP($C12,'Ind. depurados'!$C$44:$U$129,5,0)</f>
        <v>0.96799999999999997</v>
      </c>
      <c r="G12" s="53">
        <f>VLOOKUP($C12,'Ind. depurados'!$C$44:$U$129,6,0)</f>
        <v>0.96899999999999997</v>
      </c>
      <c r="H12" s="53">
        <f>VLOOKUP($C12,'Ind. depurados'!$C$44:$U$129,7,0)</f>
        <v>0.97</v>
      </c>
      <c r="I12" s="45" t="str">
        <f>VLOOKUP(C12,'Ind. depurados'!C$44:Q$140,15,0)</f>
        <v>S102</v>
      </c>
      <c r="J12" s="85"/>
      <c r="K12" s="85"/>
      <c r="L12" s="85"/>
      <c r="M12" s="85"/>
    </row>
    <row r="13" spans="1:13" ht="16.5" customHeight="1" x14ac:dyDescent="0.25">
      <c r="A13" s="91"/>
      <c r="B13" s="92"/>
      <c r="C13" s="52" t="s">
        <v>300</v>
      </c>
      <c r="D13" s="54">
        <f>VLOOKUP($C13,'Ind. depurados'!$C$44:$U$129,3,0)</f>
        <v>175000</v>
      </c>
      <c r="E13" s="54">
        <f>VLOOKUP($C13,'Ind. depurados'!$C$44:$U$129,4,0)</f>
        <v>490000</v>
      </c>
      <c r="F13" s="54">
        <f>VLOOKUP($C13,'Ind. depurados'!$C$44:$U$129,5,0)</f>
        <v>96666</v>
      </c>
      <c r="G13" s="54">
        <f>VLOOKUP($C13,'Ind. depurados'!$C$44:$U$129,6,0)</f>
        <v>101666</v>
      </c>
      <c r="H13" s="54">
        <f>VLOOKUP($C13,'Ind. depurados'!$C$44:$U$129,7,0)</f>
        <v>106668</v>
      </c>
      <c r="I13" s="45" t="str">
        <f>VLOOKUP(C13,'Ind. depurados'!C$44:Q$140,15,0)</f>
        <v>S513</v>
      </c>
      <c r="J13" s="85"/>
      <c r="K13" s="85"/>
      <c r="L13" s="85"/>
      <c r="M13" s="85"/>
    </row>
    <row r="14" spans="1:13" ht="24" customHeight="1" x14ac:dyDescent="0.25">
      <c r="A14" s="91"/>
      <c r="B14" s="92"/>
      <c r="C14" s="52" t="s">
        <v>274</v>
      </c>
      <c r="D14" s="53">
        <f>VLOOKUP($C14,'Ind. depurados'!$C$44:$U$129,3,0)</f>
        <v>0.95</v>
      </c>
      <c r="E14" s="53">
        <f>VLOOKUP($C14,'Ind. depurados'!$C$44:$U$129,4,0)</f>
        <v>1</v>
      </c>
      <c r="F14" s="53">
        <f>VLOOKUP($C14,'Ind. depurados'!$C$44:$U$129,5,0)</f>
        <v>1</v>
      </c>
      <c r="G14" s="53">
        <f>VLOOKUP($C14,'Ind. depurados'!$C$44:$U$129,6,0)</f>
        <v>1</v>
      </c>
      <c r="H14" s="53">
        <f>VLOOKUP($C14,'Ind. depurados'!$C$44:$U$129,7,0)</f>
        <v>1</v>
      </c>
      <c r="I14" s="45" t="str">
        <f>VLOOKUP(C14,'Ind. depurados'!C$44:Q$140,15,0)</f>
        <v>S521</v>
      </c>
      <c r="J14" s="85"/>
      <c r="K14" s="85"/>
      <c r="L14" s="85"/>
      <c r="M14" s="85"/>
    </row>
    <row r="15" spans="1:13" ht="16.5" customHeight="1" x14ac:dyDescent="0.25">
      <c r="A15" s="91" t="s">
        <v>23</v>
      </c>
      <c r="B15" s="93" t="str">
        <f>VLOOKUP(A15,'Ind. depurados'!C$10:L$39,10,0)</f>
        <v>MSPS - SNS - INS - INVIMA</v>
      </c>
      <c r="C15" s="52" t="s">
        <v>241</v>
      </c>
      <c r="D15" s="55">
        <f>VLOOKUP($C15,'Ind. depurados'!$C$44:$U$129,3,0)</f>
        <v>3.9</v>
      </c>
      <c r="E15" s="55">
        <f>VLOOKUP($C15,'Ind. depurados'!$C$44:$U$129,4,0)</f>
        <v>3</v>
      </c>
      <c r="F15" s="55">
        <f>VLOOKUP($C15,'Ind. depurados'!$C$44:$U$129,5,0)</f>
        <v>3.3</v>
      </c>
      <c r="G15" s="55">
        <f>VLOOKUP($C15,'Ind. depurados'!$C$44:$U$129,6,0)</f>
        <v>3.1</v>
      </c>
      <c r="H15" s="55">
        <f>VLOOKUP($C15,'Ind. depurados'!$C$44:$U$129,7,0)</f>
        <v>3</v>
      </c>
      <c r="I15" s="45" t="str">
        <f>VLOOKUP(C15,'Ind. depurados'!C$44:Q$140,15,0)</f>
        <v>S203</v>
      </c>
      <c r="J15" s="94" t="s">
        <v>855</v>
      </c>
      <c r="K15" s="94" t="s">
        <v>856</v>
      </c>
      <c r="L15" s="85" t="s">
        <v>858</v>
      </c>
      <c r="M15" s="85" t="s">
        <v>858</v>
      </c>
    </row>
    <row r="16" spans="1:13" ht="16.5" customHeight="1" x14ac:dyDescent="0.25">
      <c r="A16" s="91"/>
      <c r="B16" s="93"/>
      <c r="C16" s="52" t="s">
        <v>250</v>
      </c>
      <c r="D16" s="55">
        <f>VLOOKUP($C16,'Ind. depurados'!$C$44:$U$129,3,0)</f>
        <v>32.6</v>
      </c>
      <c r="E16" s="55">
        <f>VLOOKUP($C16,'Ind. depurados'!$C$44:$U$129,4,0)</f>
        <v>20</v>
      </c>
      <c r="F16" s="55">
        <f>VLOOKUP($C16,'Ind. depurados'!$C$44:$U$129,5,0)</f>
        <v>27</v>
      </c>
      <c r="G16" s="55">
        <f>VLOOKUP($C16,'Ind. depurados'!$C$44:$U$129,6,0)</f>
        <v>24</v>
      </c>
      <c r="H16" s="55">
        <f>VLOOKUP($C16,'Ind. depurados'!$C$44:$U$129,7,0)</f>
        <v>20</v>
      </c>
      <c r="I16" s="45" t="str">
        <f>VLOOKUP(C16,'Ind. depurados'!C$44:Q$140,15,0)</f>
        <v>S202</v>
      </c>
      <c r="J16" s="94"/>
      <c r="K16" s="94"/>
      <c r="L16" s="85"/>
      <c r="M16" s="85"/>
    </row>
    <row r="17" spans="1:13" ht="16.5" customHeight="1" x14ac:dyDescent="0.25">
      <c r="A17" s="91"/>
      <c r="B17" s="93"/>
      <c r="C17" s="52" t="s">
        <v>259</v>
      </c>
      <c r="D17" s="53">
        <f>VLOOKUP($C17,'Ind. depurados'!$C$44:$U$129,3,0)</f>
        <v>0.46</v>
      </c>
      <c r="E17" s="53">
        <f>VLOOKUP($C17,'Ind. depurados'!$C$44:$U$129,4,0)</f>
        <v>0.6</v>
      </c>
      <c r="F17" s="53">
        <f>VLOOKUP($C17,'Ind. depurados'!$C$44:$U$129,5,0)</f>
        <v>0.56000000000000005</v>
      </c>
      <c r="G17" s="53">
        <f>VLOOKUP($C17,'Ind. depurados'!$C$44:$U$129,6,0)</f>
        <v>0.57999999999999996</v>
      </c>
      <c r="H17" s="53">
        <f>VLOOKUP($C17,'Ind. depurados'!$C$44:$U$129,7,0)</f>
        <v>0.6</v>
      </c>
      <c r="I17" s="45" t="str">
        <f>VLOOKUP(C17,'Ind. depurados'!C$44:Q$140,15,0)</f>
        <v>S101</v>
      </c>
      <c r="J17" s="94"/>
      <c r="K17" s="94"/>
      <c r="L17" s="85"/>
      <c r="M17" s="85"/>
    </row>
    <row r="18" spans="1:13" ht="16.5" customHeight="1" x14ac:dyDescent="0.25">
      <c r="A18" s="91" t="s">
        <v>24</v>
      </c>
      <c r="B18" s="92" t="str">
        <f>VLOOKUP(A18,'Ind. depurados'!C$10:L$39,10,0)</f>
        <v>MSPS</v>
      </c>
      <c r="C18" s="52" t="s">
        <v>229</v>
      </c>
      <c r="D18" s="53">
        <f>VLOOKUP($C18,'Ind. depurados'!$C$44:$U$129,3,0)</f>
        <v>0.28999999999999998</v>
      </c>
      <c r="E18" s="53">
        <f>VLOOKUP($C18,'Ind. depurados'!$C$44:$U$129,4,0)</f>
        <v>1</v>
      </c>
      <c r="F18" s="53">
        <f>VLOOKUP($C18,'Ind. depurados'!$C$44:$U$129,5,0)</f>
        <v>0.65100000000000002</v>
      </c>
      <c r="G18" s="53">
        <f>VLOOKUP($C18,'Ind. depurados'!$C$44:$U$129,6,0)</f>
        <v>0.88100000000000001</v>
      </c>
      <c r="H18" s="53">
        <f>VLOOKUP($C18,'Ind. depurados'!$C$44:$U$129,7,0)</f>
        <v>1</v>
      </c>
      <c r="I18" s="45" t="str">
        <f>VLOOKUP(C18,'Ind. depurados'!C$44:Q$140,15,0)</f>
        <v>S205</v>
      </c>
      <c r="J18" s="85" t="s">
        <v>858</v>
      </c>
      <c r="K18" s="85" t="s">
        <v>858</v>
      </c>
      <c r="L18" s="85" t="s">
        <v>858</v>
      </c>
      <c r="M18" s="85" t="s">
        <v>858</v>
      </c>
    </row>
    <row r="19" spans="1:13" ht="16.5" customHeight="1" x14ac:dyDescent="0.25">
      <c r="A19" s="91"/>
      <c r="B19" s="92"/>
      <c r="C19" s="52" t="s">
        <v>245</v>
      </c>
      <c r="D19" s="54">
        <f>VLOOKUP($C19,'Ind. depurados'!$C$44:$U$129,3,0)</f>
        <v>12</v>
      </c>
      <c r="E19" s="54">
        <f>VLOOKUP($C19,'Ind. depurados'!$C$44:$U$129,4,0)</f>
        <v>30</v>
      </c>
      <c r="F19" s="54">
        <f>VLOOKUP($C19,'Ind. depurados'!$C$44:$U$129,5,0)</f>
        <v>7</v>
      </c>
      <c r="G19" s="54">
        <f>VLOOKUP($C19,'Ind. depurados'!$C$44:$U$129,6,0)</f>
        <v>7</v>
      </c>
      <c r="H19" s="54">
        <f>VLOOKUP($C19,'Ind. depurados'!$C$44:$U$129,7,0)</f>
        <v>4</v>
      </c>
      <c r="I19" s="45" t="str">
        <f>VLOOKUP(C19,'Ind. depurados'!C$44:Q$140,15,0)</f>
        <v>S216</v>
      </c>
      <c r="J19" s="85"/>
      <c r="K19" s="85"/>
      <c r="L19" s="85"/>
      <c r="M19" s="85"/>
    </row>
    <row r="20" spans="1:13" ht="16.5" customHeight="1" x14ac:dyDescent="0.25">
      <c r="A20" s="91"/>
      <c r="B20" s="92"/>
      <c r="C20" s="52" t="s">
        <v>248</v>
      </c>
      <c r="D20" s="53">
        <f>VLOOKUP($C20,'Ind. depurados'!$C$44:$U$129,3,0)</f>
        <v>0.56799999999999995</v>
      </c>
      <c r="E20" s="53">
        <f>VLOOKUP($C20,'Ind. depurados'!$C$44:$U$129,4,0)</f>
        <v>1</v>
      </c>
      <c r="F20" s="53">
        <f>VLOOKUP($C20,'Ind. depurados'!$C$44:$U$129,5,0)</f>
        <v>0.65100000000000002</v>
      </c>
      <c r="G20" s="53">
        <f>VLOOKUP($C20,'Ind. depurados'!$C$44:$U$129,6,0)</f>
        <v>0.88100000000000001</v>
      </c>
      <c r="H20" s="53">
        <f>VLOOKUP($C20,'Ind. depurados'!$C$44:$U$129,7,0)</f>
        <v>1</v>
      </c>
      <c r="I20" s="45" t="str">
        <f>VLOOKUP(C20,'Ind. depurados'!C$44:Q$140,15,0)</f>
        <v>S801</v>
      </c>
      <c r="J20" s="85"/>
      <c r="K20" s="85"/>
      <c r="L20" s="85"/>
      <c r="M20" s="85"/>
    </row>
    <row r="21" spans="1:13" ht="16.5" customHeight="1" x14ac:dyDescent="0.25">
      <c r="A21" s="91"/>
      <c r="B21" s="92"/>
      <c r="C21" s="52" t="s">
        <v>430</v>
      </c>
      <c r="D21" s="53">
        <f>VLOOKUP($C21,'Ind. depurados'!$C$44:$U$129,3,0)</f>
        <v>0</v>
      </c>
      <c r="E21" s="53">
        <f>VLOOKUP($C21,'Ind. depurados'!$C$44:$U$129,4,0)</f>
        <v>0</v>
      </c>
      <c r="F21" s="53">
        <f>VLOOKUP($C21,'Ind. depurados'!$C$44:$U$129,5,0)</f>
        <v>0</v>
      </c>
      <c r="G21" s="53">
        <f>VLOOKUP($C21,'Ind. depurados'!$C$44:$U$129,6,0)</f>
        <v>0</v>
      </c>
      <c r="H21" s="53">
        <f>VLOOKUP($C21,'Ind. depurados'!$C$44:$U$129,7,0)</f>
        <v>0</v>
      </c>
      <c r="I21" s="45" t="str">
        <f>VLOOKUP(C21,'Ind. depurados'!C$44:Q$140,15,0)</f>
        <v>SIN</v>
      </c>
      <c r="J21" s="85"/>
      <c r="K21" s="85"/>
      <c r="L21" s="85"/>
      <c r="M21" s="85"/>
    </row>
    <row r="22" spans="1:13" ht="16.5" customHeight="1" x14ac:dyDescent="0.25">
      <c r="A22" s="91"/>
      <c r="B22" s="92"/>
      <c r="C22" s="52" t="s">
        <v>289</v>
      </c>
      <c r="D22" s="54">
        <f>VLOOKUP($C22,'Ind. depurados'!$C$44:$U$129,3,0)</f>
        <v>40</v>
      </c>
      <c r="E22" s="54">
        <f>VLOOKUP($C22,'Ind. depurados'!$C$44:$U$129,4,0)</f>
        <v>150</v>
      </c>
      <c r="F22" s="54">
        <f>VLOOKUP($C22,'Ind. depurados'!$C$44:$U$129,5,0)</f>
        <v>40</v>
      </c>
      <c r="G22" s="54">
        <f>VLOOKUP($C22,'Ind. depurados'!$C$44:$U$129,6,0)</f>
        <v>40</v>
      </c>
      <c r="H22" s="54">
        <f>VLOOKUP($C22,'Ind. depurados'!$C$44:$U$129,7,0)</f>
        <v>30</v>
      </c>
      <c r="I22" s="45" t="str">
        <f>VLOOKUP(C22,'Ind. depurados'!C$44:Q$140,15,0)</f>
        <v>S301</v>
      </c>
      <c r="J22" s="85"/>
      <c r="K22" s="85"/>
      <c r="L22" s="85"/>
      <c r="M22" s="85"/>
    </row>
    <row r="23" spans="1:13" ht="18" customHeight="1" x14ac:dyDescent="0.25">
      <c r="A23" s="91" t="s">
        <v>25</v>
      </c>
      <c r="B23" s="92" t="str">
        <f>VLOOKUP(A23,'Ind. depurados'!C$10:L$39,10,0)</f>
        <v>MSPS</v>
      </c>
      <c r="C23" s="52" t="s">
        <v>428</v>
      </c>
      <c r="D23" s="53">
        <f>VLOOKUP($C23,'Ind. depurados'!$C$44:$U$129,3,0)</f>
        <v>0</v>
      </c>
      <c r="E23" s="53">
        <f>VLOOKUP($C23,'Ind. depurados'!$C$44:$U$129,4,0)</f>
        <v>0</v>
      </c>
      <c r="F23" s="53">
        <f>VLOOKUP($C23,'Ind. depurados'!$C$44:$U$129,5,0)</f>
        <v>0</v>
      </c>
      <c r="G23" s="53">
        <f>VLOOKUP($C23,'Ind. depurados'!$C$44:$U$129,6,0)</f>
        <v>0</v>
      </c>
      <c r="H23" s="53">
        <f>VLOOKUP($C23,'Ind. depurados'!$C$44:$U$129,7,0)</f>
        <v>0</v>
      </c>
      <c r="I23" s="45" t="str">
        <f>VLOOKUP(C23,'Ind. depurados'!C$44:Q$140,15,0)</f>
        <v>SIN</v>
      </c>
      <c r="J23" s="71" t="s">
        <v>858</v>
      </c>
      <c r="K23" s="71" t="s">
        <v>858</v>
      </c>
      <c r="L23" s="71" t="s">
        <v>858</v>
      </c>
      <c r="M23" s="71" t="s">
        <v>858</v>
      </c>
    </row>
    <row r="24" spans="1:13" ht="18" customHeight="1" x14ac:dyDescent="0.25">
      <c r="A24" s="91"/>
      <c r="B24" s="92"/>
      <c r="C24" s="52" t="s">
        <v>287</v>
      </c>
      <c r="D24" s="54">
        <f>VLOOKUP($C24,'Ind. depurados'!$C$44:$U$129,3,0)</f>
        <v>7</v>
      </c>
      <c r="E24" s="54">
        <f>VLOOKUP($C24,'Ind. depurados'!$C$44:$U$129,4,0)</f>
        <v>37</v>
      </c>
      <c r="F24" s="54">
        <f>VLOOKUP($C24,'Ind. depurados'!$C$44:$U$129,5,0)</f>
        <v>9</v>
      </c>
      <c r="G24" s="54">
        <f>VLOOKUP($C24,'Ind. depurados'!$C$44:$U$129,6,0)</f>
        <v>10</v>
      </c>
      <c r="H24" s="54">
        <f>VLOOKUP($C24,'Ind. depurados'!$C$44:$U$129,7,0)</f>
        <v>11</v>
      </c>
      <c r="I24" s="45" t="str">
        <f>VLOOKUP(C24,'Ind. depurados'!C$44:Q$140,15,0)</f>
        <v>S217</v>
      </c>
      <c r="J24" s="73" t="s">
        <v>858</v>
      </c>
      <c r="K24" s="73" t="s">
        <v>858</v>
      </c>
      <c r="L24" s="73" t="s">
        <v>858</v>
      </c>
      <c r="M24" s="73" t="s">
        <v>858</v>
      </c>
    </row>
    <row r="25" spans="1:13" ht="18" customHeight="1" x14ac:dyDescent="0.25">
      <c r="A25" s="91" t="s">
        <v>26</v>
      </c>
      <c r="B25" s="92" t="str">
        <f>VLOOKUP(A25,'Ind. depurados'!C$10:L$39,10,0)</f>
        <v>MSPS - INC - SAG - SC</v>
      </c>
      <c r="C25" s="52" t="s">
        <v>246</v>
      </c>
      <c r="D25" s="54">
        <f>VLOOKUP($C25,'Ind. depurados'!$C$44:$U$129,3,0)</f>
        <v>0</v>
      </c>
      <c r="E25" s="54">
        <f>VLOOKUP($C25,'Ind. depurados'!$C$44:$U$129,4,0)</f>
        <v>955</v>
      </c>
      <c r="F25" s="54">
        <f>VLOOKUP($C25,'Ind. depurados'!$C$44:$U$129,5,0)</f>
        <v>315</v>
      </c>
      <c r="G25" s="54">
        <f>VLOOKUP($C25,'Ind. depurados'!$C$44:$U$129,6,0)</f>
        <v>315</v>
      </c>
      <c r="H25" s="54">
        <f>VLOOKUP($C25,'Ind. depurados'!$C$44:$U$129,7,0)</f>
        <v>325</v>
      </c>
      <c r="I25" s="45" t="str">
        <f>VLOOKUP(C25,'Ind. depurados'!C$44:Q$140,15,0)</f>
        <v>S206</v>
      </c>
      <c r="J25" s="85" t="s">
        <v>858</v>
      </c>
      <c r="K25" s="85" t="s">
        <v>858</v>
      </c>
      <c r="L25" s="85" t="s">
        <v>858</v>
      </c>
      <c r="M25" s="85" t="s">
        <v>858</v>
      </c>
    </row>
    <row r="26" spans="1:13" ht="18" customHeight="1" x14ac:dyDescent="0.25">
      <c r="A26" s="91"/>
      <c r="B26" s="92"/>
      <c r="C26" s="52" t="s">
        <v>284</v>
      </c>
      <c r="D26" s="53">
        <f>VLOOKUP($C26,'Ind. depurados'!$C$44:$U$129,3,0)</f>
        <v>0.3448</v>
      </c>
      <c r="E26" s="53">
        <f>VLOOKUP($C26,'Ind. depurados'!$C$44:$U$129,4,0)</f>
        <v>0.43099999999999999</v>
      </c>
      <c r="F26" s="53">
        <f>VLOOKUP($C26,'Ind. depurados'!$C$44:$U$129,5,0)</f>
        <v>0.41399999999999998</v>
      </c>
      <c r="G26" s="53">
        <f>VLOOKUP($C26,'Ind. depurados'!$C$44:$U$129,6,0)</f>
        <v>0.42199999999999999</v>
      </c>
      <c r="H26" s="53">
        <f>VLOOKUP($C26,'Ind. depurados'!$C$44:$U$129,7,0)</f>
        <v>0.43099999999999999</v>
      </c>
      <c r="I26" s="45" t="str">
        <f>VLOOKUP(C26,'Ind. depurados'!C$44:Q$140,15,0)</f>
        <v>S201</v>
      </c>
      <c r="J26" s="85"/>
      <c r="K26" s="85"/>
      <c r="L26" s="85"/>
      <c r="M26" s="85"/>
    </row>
    <row r="27" spans="1:13" ht="24.75" customHeight="1" x14ac:dyDescent="0.25">
      <c r="A27" s="63" t="s">
        <v>27</v>
      </c>
      <c r="B27" s="64" t="str">
        <f>VLOOKUP(A27,'Ind. depurados'!C$10:L$39,10,0)</f>
        <v>MSPS</v>
      </c>
      <c r="C27" s="52" t="s">
        <v>831</v>
      </c>
      <c r="D27" s="54">
        <f>VLOOKUP($C27,'Ind. depurados'!$C$44:$U$142,3,0)</f>
        <v>1</v>
      </c>
      <c r="E27" s="54">
        <f>VLOOKUP($C27,'Ind. depurados'!$C$44:$U$142,4,0)</f>
        <v>1</v>
      </c>
      <c r="F27" s="54">
        <f>VLOOKUP($C27,'Ind. depurados'!$C$44:$U$142,5,0)</f>
        <v>1</v>
      </c>
      <c r="G27" s="54">
        <f>VLOOKUP($C27,'Ind. depurados'!$C$44:$U$142,6,0)</f>
        <v>1</v>
      </c>
      <c r="H27" s="54">
        <f>VLOOKUP($C27,'Ind. depurados'!$C$44:$U$142,7,0)</f>
        <v>1</v>
      </c>
      <c r="I27" s="45">
        <f>VLOOKUP(C27,'Ind. depurados'!C$44:Q$140,15,0)</f>
        <v>0</v>
      </c>
      <c r="J27" s="71" t="s">
        <v>858</v>
      </c>
      <c r="K27" s="71" t="s">
        <v>858</v>
      </c>
      <c r="L27" s="71" t="s">
        <v>858</v>
      </c>
      <c r="M27" s="71" t="s">
        <v>858</v>
      </c>
    </row>
    <row r="28" spans="1:13" ht="336.75" customHeight="1" x14ac:dyDescent="0.25">
      <c r="A28" s="91" t="s">
        <v>28</v>
      </c>
      <c r="B28" s="93" t="str">
        <f>VLOOKUP(A28,'Ind. depurados'!C$10:L$39,10,0)</f>
        <v>MSPS - INS - INVIMA</v>
      </c>
      <c r="C28" s="52" t="s">
        <v>429</v>
      </c>
      <c r="D28" s="53">
        <f>VLOOKUP($C28,'Ind. depurados'!$C$44:$U$129,3,0)</f>
        <v>0</v>
      </c>
      <c r="E28" s="53">
        <f>VLOOKUP($C28,'Ind. depurados'!$C$44:$U$129,4,0)</f>
        <v>0</v>
      </c>
      <c r="F28" s="53">
        <f>VLOOKUP($C28,'Ind. depurados'!$C$44:$U$129,5,0)</f>
        <v>0</v>
      </c>
      <c r="G28" s="53">
        <f>VLOOKUP($C28,'Ind. depurados'!$C$44:$U$129,6,0)</f>
        <v>0</v>
      </c>
      <c r="H28" s="53">
        <f>VLOOKUP($C28,'Ind. depurados'!$C$44:$U$129,7,0)</f>
        <v>0</v>
      </c>
      <c r="I28" s="45" t="str">
        <f>VLOOKUP(C28,'Ind. depurados'!C$44:Q$140,15,0)</f>
        <v>SIN</v>
      </c>
      <c r="J28" s="68" t="s">
        <v>870</v>
      </c>
      <c r="K28" s="68" t="s">
        <v>857</v>
      </c>
      <c r="L28" s="68" t="s">
        <v>857</v>
      </c>
      <c r="M28" s="68" t="s">
        <v>857</v>
      </c>
    </row>
    <row r="29" spans="1:13" ht="16.5" customHeight="1" x14ac:dyDescent="0.25">
      <c r="A29" s="91"/>
      <c r="B29" s="93"/>
      <c r="C29" s="52" t="s">
        <v>277</v>
      </c>
      <c r="D29" s="53">
        <f>VLOOKUP($C29,'Ind. depurados'!$C$44:$U$129,3,0)</f>
        <v>0.4</v>
      </c>
      <c r="E29" s="53">
        <f>VLOOKUP($C29,'Ind. depurados'!$C$44:$U$129,4,0)</f>
        <v>0.5</v>
      </c>
      <c r="F29" s="53">
        <f>VLOOKUP($C29,'Ind. depurados'!$C$44:$U$129,5,0)</f>
        <v>0.48</v>
      </c>
      <c r="G29" s="53">
        <f>VLOOKUP($C29,'Ind. depurados'!$C$44:$U$129,6,0)</f>
        <v>0.49</v>
      </c>
      <c r="H29" s="53">
        <f>VLOOKUP($C29,'Ind. depurados'!$C$44:$U$129,7,0)</f>
        <v>0.5</v>
      </c>
      <c r="I29" s="45" t="str">
        <f>VLOOKUP(C29,'Ind. depurados'!C$44:Q$140,15,0)</f>
        <v>S208</v>
      </c>
      <c r="J29" s="71" t="s">
        <v>858</v>
      </c>
      <c r="K29" s="71" t="s">
        <v>858</v>
      </c>
      <c r="L29" s="71" t="s">
        <v>858</v>
      </c>
      <c r="M29" s="71" t="s">
        <v>858</v>
      </c>
    </row>
    <row r="30" spans="1:13" ht="16.5" customHeight="1" x14ac:dyDescent="0.25">
      <c r="A30" s="91" t="s">
        <v>29</v>
      </c>
      <c r="B30" s="92" t="str">
        <f>VLOOKUP(A30,'Ind. depurados'!C$10:L$39,10,0)</f>
        <v>MSPS</v>
      </c>
      <c r="C30" s="52" t="s">
        <v>426</v>
      </c>
      <c r="D30" s="53">
        <f>VLOOKUP($C30,'Ind. depurados'!$C$44:$U$129,3,0)</f>
        <v>0</v>
      </c>
      <c r="E30" s="53">
        <f>VLOOKUP($C30,'Ind. depurados'!$C$44:$U$129,4,0)</f>
        <v>0</v>
      </c>
      <c r="F30" s="53">
        <f>VLOOKUP($C30,'Ind. depurados'!$C$44:$U$129,5,0)</f>
        <v>0</v>
      </c>
      <c r="G30" s="53">
        <f>VLOOKUP($C30,'Ind. depurados'!$C$44:$U$129,6,0)</f>
        <v>0</v>
      </c>
      <c r="H30" s="53">
        <f>VLOOKUP($C30,'Ind. depurados'!$C$44:$U$129,7,0)</f>
        <v>0</v>
      </c>
      <c r="I30" s="45" t="str">
        <f>VLOOKUP(C30,'Ind. depurados'!C$44:Q$140,15,0)</f>
        <v>SIN</v>
      </c>
      <c r="J30" s="85" t="s">
        <v>858</v>
      </c>
      <c r="K30" s="85" t="s">
        <v>858</v>
      </c>
      <c r="L30" s="85" t="s">
        <v>858</v>
      </c>
      <c r="M30" s="85" t="s">
        <v>858</v>
      </c>
    </row>
    <row r="31" spans="1:13" ht="16.5" customHeight="1" x14ac:dyDescent="0.25">
      <c r="A31" s="91"/>
      <c r="B31" s="92"/>
      <c r="C31" s="52" t="s">
        <v>8</v>
      </c>
      <c r="D31" s="53">
        <f>VLOOKUP($C31,'Ind. depurados'!$C$44:$U$129,3,0)</f>
        <v>0.21</v>
      </c>
      <c r="E31" s="53">
        <f>VLOOKUP($C31,'Ind. depurados'!$C$44:$U$129,4,0)</f>
        <v>0.24</v>
      </c>
      <c r="F31" s="53">
        <f>VLOOKUP($C31,'Ind. depurados'!$C$44:$U$129,5,0)</f>
        <v>0.23</v>
      </c>
      <c r="G31" s="53">
        <f>VLOOKUP($C31,'Ind. depurados'!$C$44:$U$129,6,0)</f>
        <v>0.23</v>
      </c>
      <c r="H31" s="53">
        <f>VLOOKUP($C31,'Ind. depurados'!$C$44:$U$129,7,0)</f>
        <v>0.24</v>
      </c>
      <c r="I31" s="45" t="str">
        <f>VLOOKUP(C31,'Ind. depurados'!C$44:Q$140,15,0)</f>
        <v>S501</v>
      </c>
      <c r="J31" s="85"/>
      <c r="K31" s="85"/>
      <c r="L31" s="85"/>
      <c r="M31" s="85"/>
    </row>
    <row r="32" spans="1:13" ht="16.5" customHeight="1" x14ac:dyDescent="0.25">
      <c r="A32" s="91" t="s">
        <v>30</v>
      </c>
      <c r="B32" s="92" t="str">
        <f>VLOOKUP(A32,'Ind. depurados'!C$10:L$39,10,0)</f>
        <v>MSPS</v>
      </c>
      <c r="C32" s="52" t="s">
        <v>431</v>
      </c>
      <c r="D32" s="53">
        <f>VLOOKUP($C32,'Ind. depurados'!$C$44:$U$129,3,0)</f>
        <v>0.03</v>
      </c>
      <c r="E32" s="53">
        <f>VLOOKUP($C32,'Ind. depurados'!$C$44:$U$129,4,0)</f>
        <v>1</v>
      </c>
      <c r="F32" s="53">
        <f>VLOOKUP($C32,'Ind. depurados'!$C$44:$U$129,5,0)</f>
        <v>0.5</v>
      </c>
      <c r="G32" s="53">
        <f>VLOOKUP($C32,'Ind. depurados'!$C$44:$U$129,6,0)</f>
        <v>1</v>
      </c>
      <c r="H32" s="53">
        <f>VLOOKUP($C32,'Ind. depurados'!$C$44:$U$129,7,0)</f>
        <v>1</v>
      </c>
      <c r="I32" s="45" t="str">
        <f>VLOOKUP(C32,'Ind. depurados'!C$44:Q$140,15,0)</f>
        <v>S1006</v>
      </c>
      <c r="J32" s="85" t="s">
        <v>858</v>
      </c>
      <c r="K32" s="85" t="s">
        <v>858</v>
      </c>
      <c r="L32" s="85" t="s">
        <v>858</v>
      </c>
      <c r="M32" s="85" t="s">
        <v>858</v>
      </c>
    </row>
    <row r="33" spans="1:13" ht="23.25" customHeight="1" x14ac:dyDescent="0.25">
      <c r="A33" s="91"/>
      <c r="B33" s="92"/>
      <c r="C33" s="52" t="s">
        <v>230</v>
      </c>
      <c r="D33" s="53">
        <f>VLOOKUP($C33,'Ind. depurados'!$C$44:$U$129,3,0)</f>
        <v>0</v>
      </c>
      <c r="E33" s="53">
        <f>VLOOKUP($C33,'Ind. depurados'!$C$44:$U$129,4,0)</f>
        <v>1</v>
      </c>
      <c r="F33" s="53">
        <f>VLOOKUP($C33,'Ind. depurados'!$C$44:$U$129,5,0)</f>
        <v>0.2</v>
      </c>
      <c r="G33" s="53">
        <f>VLOOKUP($C33,'Ind. depurados'!$C$44:$U$129,6,0)</f>
        <v>0.6</v>
      </c>
      <c r="H33" s="53">
        <f>VLOOKUP($C33,'Ind. depurados'!$C$44:$U$129,7,0)</f>
        <v>1</v>
      </c>
      <c r="I33" s="45" t="str">
        <f>VLOOKUP(C33,'Ind. depurados'!C$44:Q$140,15,0)</f>
        <v>SIN</v>
      </c>
      <c r="J33" s="85"/>
      <c r="K33" s="85"/>
      <c r="L33" s="85"/>
      <c r="M33" s="85"/>
    </row>
    <row r="34" spans="1:13" ht="16.5" customHeight="1" x14ac:dyDescent="0.25">
      <c r="A34" s="91"/>
      <c r="B34" s="92"/>
      <c r="C34" s="52" t="s">
        <v>425</v>
      </c>
      <c r="D34" s="53">
        <f>VLOOKUP($C34,'Ind. depurados'!$C$44:$U$129,3,0)</f>
        <v>0</v>
      </c>
      <c r="E34" s="53">
        <f>VLOOKUP($C34,'Ind. depurados'!$C$44:$U$129,4,0)</f>
        <v>0</v>
      </c>
      <c r="F34" s="53">
        <f>VLOOKUP($C34,'Ind. depurados'!$C$44:$U$129,5,0)</f>
        <v>0</v>
      </c>
      <c r="G34" s="53">
        <f>VLOOKUP($C34,'Ind. depurados'!$C$44:$U$129,6,0)</f>
        <v>0</v>
      </c>
      <c r="H34" s="53">
        <f>VLOOKUP($C34,'Ind. depurados'!$C$44:$U$129,7,0)</f>
        <v>0</v>
      </c>
      <c r="I34" s="45" t="str">
        <f>VLOOKUP(C34,'Ind. depurados'!C$44:Q$140,15,0)</f>
        <v>SIN</v>
      </c>
      <c r="J34" s="85"/>
      <c r="K34" s="85"/>
      <c r="L34" s="85"/>
      <c r="M34" s="85"/>
    </row>
    <row r="35" spans="1:13" ht="21.75" customHeight="1" x14ac:dyDescent="0.25">
      <c r="A35" s="91"/>
      <c r="B35" s="92"/>
      <c r="C35" s="52" t="s">
        <v>264</v>
      </c>
      <c r="D35" s="53">
        <f>VLOOKUP($C35,'Ind. depurados'!$C$44:$U$129,3,0)</f>
        <v>0</v>
      </c>
      <c r="E35" s="53">
        <f>VLOOKUP($C35,'Ind. depurados'!$C$44:$U$129,4,0)</f>
        <v>0.37</v>
      </c>
      <c r="F35" s="53">
        <f>VLOOKUP($C35,'Ind. depurados'!$C$44:$U$129,5,0)</f>
        <v>0.03</v>
      </c>
      <c r="G35" s="53">
        <f>VLOOKUP($C35,'Ind. depurados'!$C$44:$U$129,6,0)</f>
        <v>0.2</v>
      </c>
      <c r="H35" s="53">
        <f>VLOOKUP($C35,'Ind. depurados'!$C$44:$U$129,7,0)</f>
        <v>0.37</v>
      </c>
      <c r="I35" s="45" t="str">
        <f>VLOOKUP(C35,'Ind. depurados'!C$44:Q$140,15,0)</f>
        <v>SIN</v>
      </c>
      <c r="J35" s="85"/>
      <c r="K35" s="85"/>
      <c r="L35" s="85"/>
      <c r="M35" s="85"/>
    </row>
    <row r="36" spans="1:13" ht="21.75" customHeight="1" x14ac:dyDescent="0.25">
      <c r="A36" s="91"/>
      <c r="B36" s="92"/>
      <c r="C36" s="52" t="s">
        <v>286</v>
      </c>
      <c r="D36" s="53">
        <f>VLOOKUP($C36,'Ind. depurados'!$C$44:$U$129,3,0)</f>
        <v>0</v>
      </c>
      <c r="E36" s="53">
        <f>VLOOKUP($C36,'Ind. depurados'!$C$44:$U$129,4,0)</f>
        <v>0</v>
      </c>
      <c r="F36" s="53">
        <f>VLOOKUP($C36,'Ind. depurados'!$C$44:$U$129,5,0)</f>
        <v>0</v>
      </c>
      <c r="G36" s="53">
        <f>VLOOKUP($C36,'Ind. depurados'!$C$44:$U$129,6,0)</f>
        <v>0</v>
      </c>
      <c r="H36" s="53">
        <f>VLOOKUP($C36,'Ind. depurados'!$C$44:$U$129,7,0)</f>
        <v>0</v>
      </c>
      <c r="I36" s="45" t="str">
        <f>VLOOKUP(C36,'Ind. depurados'!C$44:Q$140,15,0)</f>
        <v>SIN</v>
      </c>
      <c r="J36" s="85"/>
      <c r="K36" s="85"/>
      <c r="L36" s="85"/>
      <c r="M36" s="85"/>
    </row>
    <row r="37" spans="1:13" ht="16.5" customHeight="1" x14ac:dyDescent="0.25">
      <c r="A37" s="91" t="s">
        <v>719</v>
      </c>
      <c r="B37" s="92" t="str">
        <f>VLOOKUP(A37,'Ind. depurados'!C$10:L$39,10,0)</f>
        <v>MSPS</v>
      </c>
      <c r="C37" s="52" t="s">
        <v>227</v>
      </c>
      <c r="D37" s="53">
        <f>VLOOKUP($C37,'Ind. depurados'!$C$44:$U$129,3,0)</f>
        <v>0.4</v>
      </c>
      <c r="E37" s="53">
        <f>VLOOKUP($C37,'Ind. depurados'!$C$44:$U$129,4,0)</f>
        <v>1</v>
      </c>
      <c r="F37" s="53">
        <f>VLOOKUP($C37,'Ind. depurados'!$C$44:$U$129,5,0)</f>
        <v>0.8</v>
      </c>
      <c r="G37" s="53">
        <f>VLOOKUP($C37,'Ind. depurados'!$C$44:$U$129,6,0)</f>
        <v>1</v>
      </c>
      <c r="H37" s="53">
        <f>VLOOKUP($C37,'Ind. depurados'!$C$44:$U$129,7,0)</f>
        <v>1</v>
      </c>
      <c r="I37" s="45" t="str">
        <f>VLOOKUP(C37,'Ind. depurados'!C$44:Q$140,15,0)</f>
        <v>S1002</v>
      </c>
      <c r="J37" s="85" t="s">
        <v>858</v>
      </c>
      <c r="K37" s="85" t="s">
        <v>858</v>
      </c>
      <c r="L37" s="85" t="s">
        <v>858</v>
      </c>
      <c r="M37" s="85" t="s">
        <v>858</v>
      </c>
    </row>
    <row r="38" spans="1:13" ht="21" customHeight="1" x14ac:dyDescent="0.25">
      <c r="A38" s="91"/>
      <c r="B38" s="92"/>
      <c r="C38" s="52" t="s">
        <v>228</v>
      </c>
      <c r="D38" s="53">
        <f>VLOOKUP($C38,'Ind. depurados'!$C$44:$U$129,3,0)</f>
        <v>0.4</v>
      </c>
      <c r="E38" s="53">
        <f>VLOOKUP($C38,'Ind. depurados'!$C$44:$U$129,4,0)</f>
        <v>1</v>
      </c>
      <c r="F38" s="53">
        <f>VLOOKUP($C38,'Ind. depurados'!$C$44:$U$129,5,0)</f>
        <v>0.8</v>
      </c>
      <c r="G38" s="53">
        <f>VLOOKUP($C38,'Ind. depurados'!$C$44:$U$129,6,0)</f>
        <v>1</v>
      </c>
      <c r="H38" s="53">
        <f>VLOOKUP($C38,'Ind. depurados'!$C$44:$U$129,7,0)</f>
        <v>1</v>
      </c>
      <c r="I38" s="45" t="str">
        <f>VLOOKUP(C38,'Ind. depurados'!C$44:Q$140,15,0)</f>
        <v>S1003</v>
      </c>
      <c r="J38" s="85"/>
      <c r="K38" s="85"/>
      <c r="L38" s="85"/>
      <c r="M38" s="85"/>
    </row>
    <row r="39" spans="1:13" ht="16.5" customHeight="1" x14ac:dyDescent="0.25">
      <c r="A39" s="91"/>
      <c r="B39" s="92"/>
      <c r="C39" s="52" t="s">
        <v>243</v>
      </c>
      <c r="D39" s="54">
        <f>VLOOKUP($C39,'Ind. depurados'!$C$44:$U$129,3,0)</f>
        <v>0</v>
      </c>
      <c r="E39" s="54">
        <f>VLOOKUP($C39,'Ind. depurados'!$C$44:$U$129,4,0)</f>
        <v>10</v>
      </c>
      <c r="F39" s="54">
        <f>VLOOKUP($C39,'Ind. depurados'!$C$44:$U$129,5,0)</f>
        <v>10</v>
      </c>
      <c r="G39" s="54">
        <f>VLOOKUP($C39,'Ind. depurados'!$C$44:$U$129,6,0)</f>
        <v>10</v>
      </c>
      <c r="H39" s="54">
        <f>VLOOKUP($C39,'Ind. depurados'!$C$44:$U$129,7,0)</f>
        <v>10</v>
      </c>
      <c r="I39" s="45" t="str">
        <f>VLOOKUP(C39,'Ind. depurados'!C$44:Q$140,15,0)</f>
        <v>S1001</v>
      </c>
      <c r="J39" s="85"/>
      <c r="K39" s="85"/>
      <c r="L39" s="85"/>
      <c r="M39" s="85"/>
    </row>
    <row r="40" spans="1:13" ht="16.5" customHeight="1" x14ac:dyDescent="0.25">
      <c r="A40" s="91"/>
      <c r="B40" s="92"/>
      <c r="C40" s="52" t="s">
        <v>427</v>
      </c>
      <c r="D40" s="53">
        <f>VLOOKUP($C40,'Ind. depurados'!$C$44:$U$129,3,0)</f>
        <v>0</v>
      </c>
      <c r="E40" s="53">
        <f>VLOOKUP($C40,'Ind. depurados'!$C$44:$U$129,4,0)</f>
        <v>0</v>
      </c>
      <c r="F40" s="53">
        <f>VLOOKUP($C40,'Ind. depurados'!$C$44:$U$129,5,0)</f>
        <v>0</v>
      </c>
      <c r="G40" s="53">
        <f>VLOOKUP($C40,'Ind. depurados'!$C$44:$U$129,6,0)</f>
        <v>0</v>
      </c>
      <c r="H40" s="53">
        <f>VLOOKUP($C40,'Ind. depurados'!$C$44:$U$129,7,0)</f>
        <v>0</v>
      </c>
      <c r="I40" s="45" t="str">
        <f>VLOOKUP(C40,'Ind. depurados'!C$44:Q$140,15,0)</f>
        <v>SIN</v>
      </c>
      <c r="J40" s="85"/>
      <c r="K40" s="85"/>
      <c r="L40" s="85"/>
      <c r="M40" s="85"/>
    </row>
    <row r="41" spans="1:13" ht="16.5" customHeight="1" x14ac:dyDescent="0.25">
      <c r="A41" s="91"/>
      <c r="B41" s="92"/>
      <c r="C41" s="52" t="s">
        <v>257</v>
      </c>
      <c r="D41" s="54">
        <f>VLOOKUP($C41,'Ind. depurados'!$C$44:$U$129,3,0)</f>
        <v>12</v>
      </c>
      <c r="E41" s="54">
        <f>VLOOKUP($C41,'Ind. depurados'!$C$44:$U$129,4,0)</f>
        <v>5</v>
      </c>
      <c r="F41" s="54">
        <f>VLOOKUP($C41,'Ind. depurados'!$C$44:$U$129,5,0)</f>
        <v>9</v>
      </c>
      <c r="G41" s="54">
        <f>VLOOKUP($C41,'Ind. depurados'!$C$44:$U$129,6,0)</f>
        <v>7</v>
      </c>
      <c r="H41" s="54">
        <f>VLOOKUP($C41,'Ind. depurados'!$C$44:$U$129,7,0)</f>
        <v>5</v>
      </c>
      <c r="I41" s="45" t="str">
        <f>VLOOKUP(C41,'Ind. depurados'!C$44:Q$140,15,0)</f>
        <v>S204</v>
      </c>
      <c r="J41" s="85"/>
      <c r="K41" s="85"/>
      <c r="L41" s="85"/>
      <c r="M41" s="85"/>
    </row>
    <row r="42" spans="1:13" ht="16.5" customHeight="1" x14ac:dyDescent="0.25">
      <c r="A42" s="91"/>
      <c r="B42" s="92"/>
      <c r="C42" s="52" t="s">
        <v>262</v>
      </c>
      <c r="D42" s="54">
        <f>VLOOKUP($C42,'Ind. depurados'!$C$44:$U$129,3,0)</f>
        <v>1600</v>
      </c>
      <c r="E42" s="54">
        <f>VLOOKUP($C42,'Ind. depurados'!$C$44:$U$129,4,0)</f>
        <v>1600</v>
      </c>
      <c r="F42" s="54">
        <f>VLOOKUP($C42,'Ind. depurados'!$C$44:$U$129,5,0)</f>
        <v>1600</v>
      </c>
      <c r="G42" s="54">
        <f>VLOOKUP($C42,'Ind. depurados'!$C$44:$U$129,6,0)</f>
        <v>1600</v>
      </c>
      <c r="H42" s="54">
        <f>VLOOKUP($C42,'Ind. depurados'!$C$44:$U$129,7,0)</f>
        <v>1600</v>
      </c>
      <c r="I42" s="45" t="str">
        <f>VLOOKUP(C42,'Ind. depurados'!C$44:Q$140,15,0)</f>
        <v>S1004</v>
      </c>
      <c r="J42" s="85"/>
      <c r="K42" s="85"/>
      <c r="L42" s="85"/>
      <c r="M42" s="85"/>
    </row>
    <row r="43" spans="1:13" ht="16.5" customHeight="1" x14ac:dyDescent="0.25">
      <c r="A43" s="91"/>
      <c r="B43" s="92"/>
      <c r="C43" s="52" t="s">
        <v>291</v>
      </c>
      <c r="D43" s="56">
        <f>VLOOKUP($C43,'Ind. depurados'!$C$44:$U$129,3,0)</f>
        <v>21.3</v>
      </c>
      <c r="E43" s="56">
        <f>VLOOKUP($C43,'Ind. depurados'!$C$44:$U$129,4,0)</f>
        <v>14.5</v>
      </c>
      <c r="F43" s="56">
        <f>VLOOKUP($C43,'Ind. depurados'!$C$44:$U$129,5,0)</f>
        <v>15.49</v>
      </c>
      <c r="G43" s="56">
        <f>VLOOKUP($C43,'Ind. depurados'!$C$44:$U$129,6,0)</f>
        <v>14.99</v>
      </c>
      <c r="H43" s="56">
        <f>VLOOKUP($C43,'Ind. depurados'!$C$44:$U$129,7,0)</f>
        <v>14.5</v>
      </c>
      <c r="I43" s="45" t="str">
        <f>VLOOKUP(C43,'Ind. depurados'!C$44:Q$140,15,0)</f>
        <v>S503</v>
      </c>
      <c r="J43" s="85"/>
      <c r="K43" s="85"/>
      <c r="L43" s="85"/>
      <c r="M43" s="85"/>
    </row>
    <row r="44" spans="1:13" ht="16.5" customHeight="1" x14ac:dyDescent="0.25">
      <c r="A44" s="91"/>
      <c r="B44" s="92"/>
      <c r="C44" s="52" t="s">
        <v>292</v>
      </c>
      <c r="D44" s="56">
        <f>VLOOKUP($C44,'Ind. depurados'!$C$44:$U$129,3,0)</f>
        <v>21.3</v>
      </c>
      <c r="E44" s="56">
        <f>VLOOKUP($C44,'Ind. depurados'!$C$44:$U$129,4,0)</f>
        <v>17.7</v>
      </c>
      <c r="F44" s="56">
        <f>VLOOKUP($C44,'Ind. depurados'!$C$44:$U$129,5,0)</f>
        <v>18.899999999999999</v>
      </c>
      <c r="G44" s="56">
        <f>VLOOKUP($C44,'Ind. depurados'!$C$44:$U$129,6,0)</f>
        <v>18.3</v>
      </c>
      <c r="H44" s="56">
        <f>VLOOKUP($C44,'Ind. depurados'!$C$44:$U$129,7,0)</f>
        <v>17.7</v>
      </c>
      <c r="I44" s="45" t="str">
        <f>VLOOKUP(C44,'Ind. depurados'!C$44:Q$140,15,0)</f>
        <v>S603</v>
      </c>
      <c r="J44" s="85"/>
      <c r="K44" s="85"/>
      <c r="L44" s="85"/>
      <c r="M44" s="85"/>
    </row>
    <row r="45" spans="1:13" ht="16.5" customHeight="1" x14ac:dyDescent="0.25">
      <c r="A45" s="91"/>
      <c r="B45" s="92"/>
      <c r="C45" s="52" t="s">
        <v>293</v>
      </c>
      <c r="D45" s="56">
        <f>VLOOKUP($C45,'Ind. depurados'!$C$44:$U$129,3,0)</f>
        <v>24.79</v>
      </c>
      <c r="E45" s="56">
        <f>VLOOKUP($C45,'Ind. depurados'!$C$44:$U$129,4,0)</f>
        <v>18.5</v>
      </c>
      <c r="F45" s="56">
        <f>VLOOKUP($C45,'Ind. depurados'!$C$44:$U$129,5,0)</f>
        <v>20.39</v>
      </c>
      <c r="G45" s="56">
        <f>VLOOKUP($C45,'Ind. depurados'!$C$44:$U$129,6,0)</f>
        <v>19.29</v>
      </c>
      <c r="H45" s="56">
        <f>VLOOKUP($C45,'Ind. depurados'!$C$44:$U$129,7,0)</f>
        <v>18.5</v>
      </c>
      <c r="I45" s="45" t="str">
        <f>VLOOKUP(C45,'Ind. depurados'!C$44:Q$140,15,0)</f>
        <v>S701</v>
      </c>
      <c r="J45" s="85"/>
      <c r="K45" s="85"/>
      <c r="L45" s="85"/>
      <c r="M45" s="85"/>
    </row>
    <row r="46" spans="1:13" ht="16.5" customHeight="1" x14ac:dyDescent="0.25">
      <c r="A46" s="91"/>
      <c r="B46" s="92"/>
      <c r="C46" s="52" t="s">
        <v>294</v>
      </c>
      <c r="D46" s="56">
        <f>VLOOKUP($C46,'Ind. depurados'!$C$44:$U$129,3,0)</f>
        <v>20.5</v>
      </c>
      <c r="E46" s="56">
        <f>VLOOKUP($C46,'Ind. depurados'!$C$44:$U$129,4,0)</f>
        <v>16.899999999999999</v>
      </c>
      <c r="F46" s="56">
        <f>VLOOKUP($C46,'Ind. depurados'!$C$44:$U$129,5,0)</f>
        <v>18.100000000000001</v>
      </c>
      <c r="G46" s="56">
        <f>VLOOKUP($C46,'Ind. depurados'!$C$44:$U$129,6,0)</f>
        <v>17.5</v>
      </c>
      <c r="H46" s="56">
        <f>VLOOKUP($C46,'Ind. depurados'!$C$44:$U$129,7,0)</f>
        <v>16.899999999999999</v>
      </c>
      <c r="I46" s="45" t="str">
        <f>VLOOKUP(C46,'Ind. depurados'!C$44:Q$140,15,0)</f>
        <v>S901</v>
      </c>
      <c r="J46" s="85"/>
      <c r="K46" s="85"/>
      <c r="L46" s="85"/>
      <c r="M46" s="85"/>
    </row>
  </sheetData>
  <mergeCells count="51">
    <mergeCell ref="M37:M46"/>
    <mergeCell ref="A32:A36"/>
    <mergeCell ref="B32:B36"/>
    <mergeCell ref="J32:J36"/>
    <mergeCell ref="K32:K36"/>
    <mergeCell ref="L32:L36"/>
    <mergeCell ref="M32:M36"/>
    <mergeCell ref="A37:A46"/>
    <mergeCell ref="B37:B46"/>
    <mergeCell ref="J37:J46"/>
    <mergeCell ref="K37:K46"/>
    <mergeCell ref="L37:L46"/>
    <mergeCell ref="M30:M31"/>
    <mergeCell ref="A28:A29"/>
    <mergeCell ref="B28:B29"/>
    <mergeCell ref="A30:A31"/>
    <mergeCell ref="B30:B31"/>
    <mergeCell ref="J30:J31"/>
    <mergeCell ref="K30:K31"/>
    <mergeCell ref="L30:L31"/>
    <mergeCell ref="M25:M26"/>
    <mergeCell ref="A23:A24"/>
    <mergeCell ref="B23:B24"/>
    <mergeCell ref="A25:A26"/>
    <mergeCell ref="B25:B26"/>
    <mergeCell ref="J25:J26"/>
    <mergeCell ref="K25:K26"/>
    <mergeCell ref="L25:L26"/>
    <mergeCell ref="M18:M22"/>
    <mergeCell ref="A15:A17"/>
    <mergeCell ref="B15:B17"/>
    <mergeCell ref="J15:J17"/>
    <mergeCell ref="K15:K17"/>
    <mergeCell ref="L15:L17"/>
    <mergeCell ref="M15:M17"/>
    <mergeCell ref="A18:A22"/>
    <mergeCell ref="B18:B22"/>
    <mergeCell ref="J18:J22"/>
    <mergeCell ref="K18:K22"/>
    <mergeCell ref="L18:L22"/>
    <mergeCell ref="M11:M14"/>
    <mergeCell ref="B1:E5"/>
    <mergeCell ref="A7:H7"/>
    <mergeCell ref="J7:M7"/>
    <mergeCell ref="A8:H8"/>
    <mergeCell ref="J8:M8"/>
    <mergeCell ref="A11:A14"/>
    <mergeCell ref="B11:B14"/>
    <mergeCell ref="J11:J14"/>
    <mergeCell ref="K11:K14"/>
    <mergeCell ref="L11:L14"/>
  </mergeCells>
  <dataValidations count="1">
    <dataValidation type="list" allowBlank="1" showInputMessage="1" showErrorMessage="1" sqref="A18 A37 A32 A30 A27:A28 A25 A23">
      <formula1>$C$10:$C$19</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'Ind. depurados'!$N$9:$N$20</xm:f>
          </x14:formula1>
          <xm:sqref>J7:M7</xm:sqref>
        </x14:dataValidation>
        <x14:dataValidation type="list" allowBlank="1" showInputMessage="1" showErrorMessage="1">
          <x14:formula1>
            <xm:f>'Ind. depurados'!$C$44:$C$47</xm:f>
          </x14:formula1>
          <xm:sqref>C11:C14</xm:sqref>
        </x14:dataValidation>
        <x14:dataValidation type="list" allowBlank="1" showInputMessage="1" showErrorMessage="1">
          <x14:formula1>
            <xm:f>'Ind. depurados'!$C$10:$C$19</xm:f>
          </x14:formula1>
          <xm:sqref>A11:A15</xm:sqref>
        </x14:dataValidation>
        <x14:dataValidation type="list" allowBlank="1" showInputMessage="1" showErrorMessage="1">
          <x14:formula1>
            <xm:f>'Ind. depurados'!$C$58:$C$60</xm:f>
          </x14:formula1>
          <xm:sqref>C15:C17</xm:sqref>
        </x14:dataValidation>
        <x14:dataValidation type="list" allowBlank="1" showInputMessage="1" showErrorMessage="1">
          <x14:formula1>
            <xm:f>'Ind. depurados'!$C$61:$C$65</xm:f>
          </x14:formula1>
          <xm:sqref>C18:C22</xm:sqref>
        </x14:dataValidation>
        <x14:dataValidation type="list" allowBlank="1" showInputMessage="1" showErrorMessage="1">
          <x14:formula1>
            <xm:f>'Ind. depurados'!$C$66:$C$67</xm:f>
          </x14:formula1>
          <xm:sqref>C23:C24</xm:sqref>
        </x14:dataValidation>
        <x14:dataValidation type="list" allowBlank="1" showInputMessage="1" showErrorMessage="1">
          <x14:formula1>
            <xm:f>'Ind. depurados'!$C$68:$C$69</xm:f>
          </x14:formula1>
          <xm:sqref>C25:C26</xm:sqref>
        </x14:dataValidation>
        <x14:dataValidation type="list" allowBlank="1" showInputMessage="1" showErrorMessage="1">
          <x14:formula1>
            <xm:f>'Ind. depurados'!$C$70:$C$71</xm:f>
          </x14:formula1>
          <xm:sqref>C28:C29</xm:sqref>
        </x14:dataValidation>
        <x14:dataValidation type="list" allowBlank="1" showInputMessage="1" showErrorMessage="1">
          <x14:formula1>
            <xm:f>'Ind. depurados'!$C$72:$C$73</xm:f>
          </x14:formula1>
          <xm:sqref>C30:C31</xm:sqref>
        </x14:dataValidation>
        <x14:dataValidation type="list" allowBlank="1" showInputMessage="1" showErrorMessage="1">
          <x14:formula1>
            <xm:f>'Ind. depurados'!$C$74:$C$78</xm:f>
          </x14:formula1>
          <xm:sqref>C32:C36</xm:sqref>
        </x14:dataValidation>
        <x14:dataValidation type="list" allowBlank="1" showInputMessage="1" showErrorMessage="1">
          <x14:formula1>
            <xm:f>'Ind. depurados'!$C$48:$C$57</xm:f>
          </x14:formula1>
          <xm:sqref>C37:C46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D27" workbookViewId="0">
      <selection activeCell="J48" sqref="J48"/>
    </sheetView>
  </sheetViews>
  <sheetFormatPr baseColWidth="10" defaultRowHeight="12.75" x14ac:dyDescent="0.25"/>
  <cols>
    <col min="1" max="1" width="47.85546875" style="45" customWidth="1"/>
    <col min="2" max="2" width="18.42578125" style="45" customWidth="1"/>
    <col min="3" max="3" width="89.42578125" style="45" customWidth="1"/>
    <col min="4" max="8" width="9.42578125" style="45" customWidth="1"/>
    <col min="9" max="9" width="0" style="45" hidden="1" customWidth="1"/>
    <col min="10" max="13" width="27.7109375" style="45" customWidth="1"/>
    <col min="14" max="16384" width="11.42578125" style="45"/>
  </cols>
  <sheetData>
    <row r="1" spans="1:13" ht="18" customHeight="1" x14ac:dyDescent="0.25">
      <c r="B1" s="86" t="s">
        <v>795</v>
      </c>
      <c r="C1" s="87"/>
      <c r="D1" s="87"/>
      <c r="E1" s="87"/>
    </row>
    <row r="2" spans="1:13" x14ac:dyDescent="0.25">
      <c r="B2" s="87"/>
      <c r="C2" s="87"/>
      <c r="D2" s="87"/>
      <c r="E2" s="87"/>
    </row>
    <row r="3" spans="1:13" x14ac:dyDescent="0.25">
      <c r="B3" s="87"/>
      <c r="C3" s="87"/>
      <c r="D3" s="87"/>
      <c r="E3" s="87"/>
    </row>
    <row r="4" spans="1:13" x14ac:dyDescent="0.25">
      <c r="B4" s="87"/>
      <c r="C4" s="87"/>
      <c r="D4" s="87"/>
      <c r="E4" s="87"/>
    </row>
    <row r="5" spans="1:13" x14ac:dyDescent="0.25">
      <c r="B5" s="87"/>
      <c r="C5" s="87"/>
      <c r="D5" s="87"/>
      <c r="E5" s="87"/>
    </row>
    <row r="6" spans="1:13" ht="7.5" customHeight="1" x14ac:dyDescent="0.25">
      <c r="A6" s="46"/>
    </row>
    <row r="7" spans="1:13" ht="43.5" customHeight="1" x14ac:dyDescent="0.25">
      <c r="A7" s="88" t="s">
        <v>792</v>
      </c>
      <c r="B7" s="88"/>
      <c r="C7" s="88"/>
      <c r="D7" s="88"/>
      <c r="E7" s="88"/>
      <c r="F7" s="88"/>
      <c r="G7" s="88"/>
      <c r="H7" s="88"/>
      <c r="J7" s="89" t="s">
        <v>848</v>
      </c>
      <c r="K7" s="89"/>
      <c r="L7" s="89"/>
      <c r="M7" s="89"/>
    </row>
    <row r="8" spans="1:13" ht="20.25" customHeight="1" x14ac:dyDescent="0.25">
      <c r="A8" s="88" t="s">
        <v>832</v>
      </c>
      <c r="B8" s="88"/>
      <c r="C8" s="88"/>
      <c r="D8" s="88"/>
      <c r="E8" s="88"/>
      <c r="F8" s="88"/>
      <c r="G8" s="88"/>
      <c r="H8" s="88"/>
      <c r="J8" s="90" t="s">
        <v>851</v>
      </c>
      <c r="K8" s="90"/>
      <c r="L8" s="90"/>
      <c r="M8" s="90"/>
    </row>
    <row r="9" spans="1:13" ht="2.25" customHeight="1" x14ac:dyDescent="0.25">
      <c r="A9" s="47"/>
      <c r="B9" s="47"/>
    </row>
    <row r="10" spans="1:13" ht="36" x14ac:dyDescent="0.25">
      <c r="A10" s="48" t="s">
        <v>19</v>
      </c>
      <c r="B10" s="49" t="s">
        <v>217</v>
      </c>
      <c r="C10" s="49" t="s">
        <v>3</v>
      </c>
      <c r="D10" s="50" t="s">
        <v>4</v>
      </c>
      <c r="E10" s="50" t="s">
        <v>5</v>
      </c>
      <c r="F10" s="50">
        <v>2016</v>
      </c>
      <c r="G10" s="50">
        <v>2017</v>
      </c>
      <c r="H10" s="51">
        <v>2018</v>
      </c>
      <c r="J10" s="51" t="s">
        <v>852</v>
      </c>
      <c r="K10" s="51" t="s">
        <v>853</v>
      </c>
      <c r="L10" s="51" t="s">
        <v>854</v>
      </c>
      <c r="M10" s="51" t="s">
        <v>472</v>
      </c>
    </row>
    <row r="11" spans="1:13" ht="21.75" customHeight="1" x14ac:dyDescent="0.25">
      <c r="A11" s="95" t="s">
        <v>720</v>
      </c>
      <c r="B11" s="101" t="str">
        <f>VLOOKUP(A11,'Ind. depurados'!C$10:L$39,10,0)</f>
        <v>MSPS - INS - INC</v>
      </c>
      <c r="C11" s="52" t="s">
        <v>239</v>
      </c>
      <c r="D11" s="54">
        <f>VLOOKUP($C11,'Ind. depurados'!$C$44:$U$129,3,0)</f>
        <v>2</v>
      </c>
      <c r="E11" s="54">
        <f>VLOOKUP($C11,'Ind. depurados'!$C$44:$U$129,4,0)</f>
        <v>13</v>
      </c>
      <c r="F11" s="54">
        <f>VLOOKUP($C11,'Ind. depurados'!$C$44:$U$129,5,0)</f>
        <v>3</v>
      </c>
      <c r="G11" s="54">
        <f>VLOOKUP($C11,'Ind. depurados'!$C$44:$U$129,6,0)</f>
        <v>4</v>
      </c>
      <c r="H11" s="54">
        <f>VLOOKUP($C11,'Ind. depurados'!$C$44:$U$129,7,0)</f>
        <v>4</v>
      </c>
      <c r="I11" s="45" t="str">
        <f>VLOOKUP(C11,'Ind. depurados'!C$44:Q$140,15,0)</f>
        <v>S106</v>
      </c>
      <c r="J11" s="71" t="s">
        <v>858</v>
      </c>
      <c r="K11" s="71" t="s">
        <v>858</v>
      </c>
      <c r="L11" s="71" t="s">
        <v>858</v>
      </c>
      <c r="M11" s="71" t="s">
        <v>858</v>
      </c>
    </row>
    <row r="12" spans="1:13" ht="16.5" customHeight="1" x14ac:dyDescent="0.25">
      <c r="A12" s="96"/>
      <c r="B12" s="102"/>
      <c r="C12" s="52" t="s">
        <v>249</v>
      </c>
      <c r="D12" s="54">
        <f>VLOOKUP($C12,'Ind. depurados'!$C$44:$U$129,3,0)</f>
        <v>0</v>
      </c>
      <c r="E12" s="54">
        <f>VLOOKUP($C12,'Ind. depurados'!$C$44:$U$129,4,0)</f>
        <v>4</v>
      </c>
      <c r="F12" s="54">
        <f>VLOOKUP($C12,'Ind. depurados'!$C$44:$U$129,5,0)</f>
        <v>1</v>
      </c>
      <c r="G12" s="54">
        <f>VLOOKUP($C12,'Ind. depurados'!$C$44:$U$129,6,0)</f>
        <v>1</v>
      </c>
      <c r="H12" s="54">
        <f>VLOOKUP($C12,'Ind. depurados'!$C$44:$U$129,7,0)</f>
        <v>2</v>
      </c>
      <c r="I12" s="45" t="str">
        <f>VLOOKUP(C12,'Ind. depurados'!C$44:Q$140,15,0)</f>
        <v>S515</v>
      </c>
      <c r="J12" s="71" t="s">
        <v>858</v>
      </c>
      <c r="K12" s="71" t="s">
        <v>858</v>
      </c>
      <c r="L12" s="71" t="s">
        <v>858</v>
      </c>
      <c r="M12" s="71" t="s">
        <v>858</v>
      </c>
    </row>
    <row r="13" spans="1:13" ht="16.5" customHeight="1" x14ac:dyDescent="0.25">
      <c r="A13" s="96"/>
      <c r="B13" s="102"/>
      <c r="C13" s="52" t="s">
        <v>251</v>
      </c>
      <c r="D13" s="54">
        <f>VLOOKUP($C13,'Ind. depurados'!$C$44:$U$129,3,0)</f>
        <v>0</v>
      </c>
      <c r="E13" s="54">
        <f>VLOOKUP($C13,'Ind. depurados'!$C$44:$U$129,4,0)</f>
        <v>55</v>
      </c>
      <c r="F13" s="54">
        <f>VLOOKUP($C13,'Ind. depurados'!$C$44:$U$129,5,0)</f>
        <v>18</v>
      </c>
      <c r="G13" s="54">
        <f>VLOOKUP($C13,'Ind. depurados'!$C$44:$U$129,6,0)</f>
        <v>18</v>
      </c>
      <c r="H13" s="54">
        <f>VLOOKUP($C13,'Ind. depurados'!$C$44:$U$129,7,0)</f>
        <v>19</v>
      </c>
      <c r="I13" s="45" t="str">
        <f>VLOOKUP(C13,'Ind. depurados'!C$44:Q$140,15,0)</f>
        <v>S108</v>
      </c>
      <c r="J13" s="71" t="s">
        <v>858</v>
      </c>
      <c r="K13" s="71" t="s">
        <v>858</v>
      </c>
      <c r="L13" s="71" t="s">
        <v>858</v>
      </c>
      <c r="M13" s="71" t="s">
        <v>858</v>
      </c>
    </row>
    <row r="14" spans="1:13" ht="16.5" customHeight="1" x14ac:dyDescent="0.25">
      <c r="A14" s="96"/>
      <c r="B14" s="102"/>
      <c r="C14" s="52" t="s">
        <v>12</v>
      </c>
      <c r="D14" s="53">
        <f>VLOOKUP($C14,'Ind. depurados'!$C$44:$U$129,3,0)</f>
        <v>0.66800000000000004</v>
      </c>
      <c r="E14" s="53">
        <f>VLOOKUP($C14,'Ind. depurados'!$C$44:$U$129,4,0)</f>
        <v>0.72</v>
      </c>
      <c r="F14" s="53">
        <f>VLOOKUP($C14,'Ind. depurados'!$C$44:$U$129,5,0)</f>
        <v>0.71</v>
      </c>
      <c r="G14" s="53">
        <f>VLOOKUP($C14,'Ind. depurados'!$C$44:$U$129,6,0)</f>
        <v>0.72</v>
      </c>
      <c r="H14" s="53">
        <f>VLOOKUP($C14,'Ind. depurados'!$C$44:$U$129,7,0)</f>
        <v>0.72</v>
      </c>
      <c r="I14" s="45" t="str">
        <f>VLOOKUP(C14,'Ind. depurados'!C$44:Q$140,15,0)</f>
        <v>S209</v>
      </c>
      <c r="J14" s="71" t="s">
        <v>858</v>
      </c>
      <c r="K14" s="71" t="s">
        <v>858</v>
      </c>
      <c r="L14" s="71" t="s">
        <v>858</v>
      </c>
      <c r="M14" s="71" t="s">
        <v>858</v>
      </c>
    </row>
    <row r="15" spans="1:13" ht="16.5" customHeight="1" x14ac:dyDescent="0.25">
      <c r="A15" s="96"/>
      <c r="B15" s="102"/>
      <c r="C15" s="52" t="s">
        <v>267</v>
      </c>
      <c r="D15" s="53">
        <f>VLOOKUP($C15,'Ind. depurados'!$C$44:$U$129,3,0)</f>
        <v>0.68400000000000005</v>
      </c>
      <c r="E15" s="53">
        <f>VLOOKUP($C15,'Ind. depurados'!$C$44:$U$129,4,0)</f>
        <v>0.75</v>
      </c>
      <c r="F15" s="53">
        <f>VLOOKUP($C15,'Ind. depurados'!$C$44:$U$129,5,0)</f>
        <v>0.71699999999999997</v>
      </c>
      <c r="G15" s="53">
        <f>VLOOKUP($C15,'Ind. depurados'!$C$44:$U$129,6,0)</f>
        <v>0.73399999999999999</v>
      </c>
      <c r="H15" s="53">
        <f>VLOOKUP($C15,'Ind. depurados'!$C$44:$U$129,7,0)</f>
        <v>0.75</v>
      </c>
      <c r="I15" s="45" t="str">
        <f>VLOOKUP(C15,'Ind. depurados'!C$44:Q$140,15,0)</f>
        <v>S207</v>
      </c>
      <c r="J15" s="71" t="s">
        <v>858</v>
      </c>
      <c r="K15" s="71" t="s">
        <v>858</v>
      </c>
      <c r="L15" s="71" t="s">
        <v>858</v>
      </c>
      <c r="M15" s="71" t="s">
        <v>858</v>
      </c>
    </row>
    <row r="16" spans="1:13" ht="16.5" customHeight="1" x14ac:dyDescent="0.25">
      <c r="A16" s="91"/>
      <c r="B16" s="103"/>
      <c r="C16" s="52" t="s">
        <v>461</v>
      </c>
      <c r="D16" s="53">
        <f>VLOOKUP($C16,'Ind. depurados'!$C$44:$U$129,3,0)</f>
        <v>0.155</v>
      </c>
      <c r="E16" s="53">
        <f>VLOOKUP($C16,'Ind. depurados'!$C$44:$U$129,4,0)</f>
        <v>0.65</v>
      </c>
      <c r="F16" s="53">
        <f>VLOOKUP($C16,'Ind. depurados'!$C$44:$U$129,5,0)</f>
        <v>0.53</v>
      </c>
      <c r="G16" s="53">
        <f>VLOOKUP($C16,'Ind. depurados'!$C$44:$U$129,6,0)</f>
        <v>0.59</v>
      </c>
      <c r="H16" s="53">
        <f>VLOOKUP($C16,'Ind. depurados'!$C$44:$U$129,7,0)</f>
        <v>0.65</v>
      </c>
      <c r="I16" s="45" t="str">
        <f>VLOOKUP(C16,'Ind. depurados'!C$44:Q$140,15,0)</f>
        <v>S523</v>
      </c>
      <c r="J16" s="71" t="s">
        <v>858</v>
      </c>
      <c r="K16" s="71" t="s">
        <v>858</v>
      </c>
      <c r="L16" s="71" t="s">
        <v>858</v>
      </c>
      <c r="M16" s="71" t="s">
        <v>858</v>
      </c>
    </row>
    <row r="17" spans="1:13" ht="21.75" customHeight="1" x14ac:dyDescent="0.25">
      <c r="A17" s="96"/>
      <c r="B17" s="102"/>
      <c r="C17" s="52" t="s">
        <v>276</v>
      </c>
      <c r="D17" s="53">
        <f>VLOOKUP($C17,'Ind. depurados'!$C$44:$U$129,3,0)</f>
        <v>0</v>
      </c>
      <c r="E17" s="53">
        <f>VLOOKUP($C17,'Ind. depurados'!$C$44:$U$129,4,0)</f>
        <v>1</v>
      </c>
      <c r="F17" s="53">
        <f>VLOOKUP($C17,'Ind. depurados'!$C$44:$U$129,5,0)</f>
        <v>1</v>
      </c>
      <c r="G17" s="53">
        <f>VLOOKUP($C17,'Ind. depurados'!$C$44:$U$129,6,0)</f>
        <v>1</v>
      </c>
      <c r="H17" s="53">
        <f>VLOOKUP($C17,'Ind. depurados'!$C$44:$U$129,7,0)</f>
        <v>1</v>
      </c>
      <c r="I17" s="45" t="str">
        <f>VLOOKUP(C17,'Ind. depurados'!C$44:Q$140,15,0)</f>
        <v>S517</v>
      </c>
      <c r="J17" s="71" t="s">
        <v>858</v>
      </c>
      <c r="K17" s="71" t="s">
        <v>858</v>
      </c>
      <c r="L17" s="71" t="s">
        <v>858</v>
      </c>
      <c r="M17" s="71" t="s">
        <v>858</v>
      </c>
    </row>
    <row r="18" spans="1:13" ht="16.5" customHeight="1" x14ac:dyDescent="0.25">
      <c r="A18" s="96"/>
      <c r="B18" s="102"/>
      <c r="C18" s="52" t="s">
        <v>388</v>
      </c>
      <c r="D18" s="53">
        <f>VLOOKUP($C18,'Ind. depurados'!$C$44:$U$129,3,0)</f>
        <v>0.48</v>
      </c>
      <c r="E18" s="53">
        <f>VLOOKUP($C18,'Ind. depurados'!$C$44:$U$129,4,0)</f>
        <v>0.6</v>
      </c>
      <c r="F18" s="53">
        <f>VLOOKUP($C18,'Ind. depurados'!$C$44:$U$129,5,0)</f>
        <v>0.52</v>
      </c>
      <c r="G18" s="53">
        <f>VLOOKUP($C18,'Ind. depurados'!$C$44:$U$129,6,0)</f>
        <v>0.56000000000000005</v>
      </c>
      <c r="H18" s="53">
        <f>VLOOKUP($C18,'Ind. depurados'!$C$44:$U$129,7,0)</f>
        <v>0.6</v>
      </c>
      <c r="I18" s="45" t="str">
        <f>VLOOKUP(C18,'Ind. depurados'!C$44:Q$140,15,0)</f>
        <v>S524</v>
      </c>
      <c r="J18" s="71" t="s">
        <v>858</v>
      </c>
      <c r="K18" s="71" t="s">
        <v>858</v>
      </c>
      <c r="L18" s="71" t="s">
        <v>858</v>
      </c>
      <c r="M18" s="71" t="s">
        <v>858</v>
      </c>
    </row>
    <row r="19" spans="1:13" ht="16.5" customHeight="1" x14ac:dyDescent="0.25">
      <c r="A19" s="96"/>
      <c r="B19" s="102"/>
      <c r="C19" s="52" t="s">
        <v>298</v>
      </c>
      <c r="D19" s="55">
        <f>VLOOKUP($C19,'Ind. depurados'!$C$44:$U$129,3,0)</f>
        <v>3.5</v>
      </c>
      <c r="E19" s="55">
        <f>VLOOKUP($C19,'Ind. depurados'!$C$44:$U$129,4,0)</f>
        <v>3.1</v>
      </c>
      <c r="F19" s="55">
        <f>VLOOKUP($C19,'Ind. depurados'!$C$44:$U$129,5,0)</f>
        <v>3.1</v>
      </c>
      <c r="G19" s="55">
        <f>VLOOKUP($C19,'Ind. depurados'!$C$44:$U$129,6,0)</f>
        <v>3.1</v>
      </c>
      <c r="H19" s="55">
        <f>VLOOKUP($C19,'Ind. depurados'!$C$44:$U$129,7,0)</f>
        <v>3.1</v>
      </c>
      <c r="I19" s="45" t="str">
        <f>VLOOKUP(C19,'Ind. depurados'!C$44:Q$140,15,0)</f>
        <v>S508</v>
      </c>
      <c r="J19" s="71" t="s">
        <v>858</v>
      </c>
      <c r="K19" s="71" t="s">
        <v>858</v>
      </c>
      <c r="L19" s="71" t="s">
        <v>858</v>
      </c>
      <c r="M19" s="71" t="s">
        <v>858</v>
      </c>
    </row>
    <row r="20" spans="1:13" ht="16.5" customHeight="1" x14ac:dyDescent="0.25">
      <c r="A20" s="96"/>
      <c r="B20" s="102"/>
      <c r="C20" s="52" t="s">
        <v>299</v>
      </c>
      <c r="D20" s="55">
        <f>VLOOKUP($C20,'Ind. depurados'!$C$44:$U$129,3,0)</f>
        <v>16.100000000000001</v>
      </c>
      <c r="E20" s="55">
        <f>VLOOKUP($C20,'Ind. depurados'!$C$44:$U$129,4,0)</f>
        <v>12.6</v>
      </c>
      <c r="F20" s="55">
        <f>VLOOKUP($C20,'Ind. depurados'!$C$44:$U$129,5,0)</f>
        <v>14.3</v>
      </c>
      <c r="G20" s="55">
        <f>VLOOKUP($C20,'Ind. depurados'!$C$44:$U$129,6,0)</f>
        <v>13.5</v>
      </c>
      <c r="H20" s="55">
        <f>VLOOKUP($C20,'Ind. depurados'!$C$44:$U$129,7,0)</f>
        <v>12.6</v>
      </c>
      <c r="I20" s="45" t="str">
        <f>VLOOKUP(C20,'Ind. depurados'!C$44:Q$140,15,0)</f>
        <v>S507</v>
      </c>
      <c r="J20" s="71" t="s">
        <v>858</v>
      </c>
      <c r="K20" s="71" t="s">
        <v>858</v>
      </c>
      <c r="L20" s="71" t="s">
        <v>858</v>
      </c>
      <c r="M20" s="71" t="s">
        <v>858</v>
      </c>
    </row>
    <row r="21" spans="1:13" ht="16.5" customHeight="1" x14ac:dyDescent="0.25">
      <c r="A21" s="97"/>
      <c r="B21" s="104"/>
      <c r="C21" s="52" t="s">
        <v>219</v>
      </c>
      <c r="D21" s="56">
        <f>VLOOKUP($C21,'Ind. depurados'!$C$44:$U$129,3,0)</f>
        <v>221</v>
      </c>
      <c r="E21" s="56">
        <f>VLOOKUP($C21,'Ind. depurados'!$C$44:$U$129,4,0)</f>
        <v>192</v>
      </c>
      <c r="F21" s="56">
        <f>VLOOKUP($C21,'Ind. depurados'!$C$44:$U$129,5,0)</f>
        <v>200.65</v>
      </c>
      <c r="G21" s="56">
        <f>VLOOKUP($C21,'Ind. depurados'!$C$44:$U$129,6,0)</f>
        <v>199.3</v>
      </c>
      <c r="H21" s="56">
        <f>VLOOKUP($C21,'Ind. depurados'!$C$44:$U$129,7,0)</f>
        <v>192</v>
      </c>
      <c r="I21" s="45" t="str">
        <f>VLOOKUP(C21,'Ind. depurados'!C$44:Q$140,15,0)</f>
        <v>S502</v>
      </c>
      <c r="J21" s="71" t="s">
        <v>858</v>
      </c>
      <c r="K21" s="71" t="s">
        <v>858</v>
      </c>
      <c r="L21" s="71" t="s">
        <v>858</v>
      </c>
      <c r="M21" s="71" t="s">
        <v>858</v>
      </c>
    </row>
    <row r="22" spans="1:13" ht="42" customHeight="1" x14ac:dyDescent="0.25">
      <c r="A22" s="63" t="s">
        <v>721</v>
      </c>
      <c r="B22" s="64" t="str">
        <f>VLOOKUP(A22,'Ind. depurados'!C$10:L$39,10,0)</f>
        <v>MSPS - INS</v>
      </c>
      <c r="C22" s="52" t="s">
        <v>233</v>
      </c>
      <c r="D22" s="54">
        <f>VLOOKUP($C22,'Ind. depurados'!$C$44:$U$129,3,0)</f>
        <v>1102</v>
      </c>
      <c r="E22" s="54">
        <f>VLOOKUP($C22,'Ind. depurados'!$C$44:$U$129,4,0)</f>
        <v>1100</v>
      </c>
      <c r="F22" s="54">
        <f>VLOOKUP($C22,'Ind. depurados'!$C$44:$U$129,5,0)</f>
        <v>1100</v>
      </c>
      <c r="G22" s="54">
        <f>VLOOKUP($C22,'Ind. depurados'!$C$44:$U$129,6,0)</f>
        <v>1100</v>
      </c>
      <c r="H22" s="54">
        <f>VLOOKUP($C22,'Ind. depurados'!$C$44:$U$129,7,0)</f>
        <v>1100</v>
      </c>
      <c r="I22" s="45" t="str">
        <f>VLOOKUP(C22,'Ind. depurados'!C$44:Q$140,15,0)</f>
        <v>S514</v>
      </c>
      <c r="J22" s="71" t="s">
        <v>858</v>
      </c>
      <c r="K22" s="71" t="s">
        <v>858</v>
      </c>
      <c r="L22" s="71" t="s">
        <v>858</v>
      </c>
      <c r="M22" s="71" t="s">
        <v>858</v>
      </c>
    </row>
    <row r="23" spans="1:13" ht="16.5" customHeight="1" x14ac:dyDescent="0.25">
      <c r="A23" s="95" t="s">
        <v>722</v>
      </c>
      <c r="B23" s="98" t="str">
        <f>VLOOKUP(A23,'Ind. depurados'!C$10:L$39,10,0)</f>
        <v>MSPS</v>
      </c>
      <c r="C23" s="52" t="s">
        <v>253</v>
      </c>
      <c r="D23" s="54">
        <f>VLOOKUP($C23,'Ind. depurados'!$C$44:$U$129,3,0)</f>
        <v>8</v>
      </c>
      <c r="E23" s="54">
        <f>VLOOKUP($C23,'Ind. depurados'!$C$44:$U$129,4,0)</f>
        <v>32</v>
      </c>
      <c r="F23" s="54">
        <f>VLOOKUP($C23,'Ind. depurados'!$C$44:$U$129,5,0)</f>
        <v>8</v>
      </c>
      <c r="G23" s="54">
        <f>VLOOKUP($C23,'Ind. depurados'!$C$44:$U$129,6,0)</f>
        <v>8</v>
      </c>
      <c r="H23" s="54">
        <f>VLOOKUP($C23,'Ind. depurados'!$C$44:$U$129,7,0)</f>
        <v>8</v>
      </c>
      <c r="I23" s="45" t="str">
        <f>VLOOKUP(C23,'Ind. depurados'!C$44:Q$140,15,0)</f>
        <v>S510</v>
      </c>
      <c r="J23" s="71" t="s">
        <v>858</v>
      </c>
      <c r="K23" s="71" t="s">
        <v>858</v>
      </c>
      <c r="L23" s="71" t="s">
        <v>858</v>
      </c>
      <c r="M23" s="71" t="s">
        <v>858</v>
      </c>
    </row>
    <row r="24" spans="1:13" ht="16.5" customHeight="1" x14ac:dyDescent="0.25">
      <c r="A24" s="96"/>
      <c r="B24" s="99"/>
      <c r="C24" s="52" t="s">
        <v>254</v>
      </c>
      <c r="D24" s="54">
        <f>VLOOKUP($C24,'Ind. depurados'!$C$44:$U$129,3,0)</f>
        <v>0</v>
      </c>
      <c r="E24" s="54">
        <f>VLOOKUP($C24,'Ind. depurados'!$C$44:$U$129,4,0)</f>
        <v>32</v>
      </c>
      <c r="F24" s="54">
        <f>VLOOKUP($C24,'Ind. depurados'!$C$44:$U$129,5,0)</f>
        <v>8</v>
      </c>
      <c r="G24" s="54">
        <f>VLOOKUP($C24,'Ind. depurados'!$C$44:$U$129,6,0)</f>
        <v>12</v>
      </c>
      <c r="H24" s="54">
        <f>VLOOKUP($C24,'Ind. depurados'!$C$44:$U$129,7,0)</f>
        <v>12</v>
      </c>
      <c r="I24" s="45" t="str">
        <f>VLOOKUP(C24,'Ind. depurados'!C$44:Q$140,15,0)</f>
        <v>S511</v>
      </c>
      <c r="J24" s="71" t="s">
        <v>858</v>
      </c>
      <c r="K24" s="71" t="s">
        <v>858</v>
      </c>
      <c r="L24" s="71" t="s">
        <v>858</v>
      </c>
      <c r="M24" s="71" t="s">
        <v>858</v>
      </c>
    </row>
    <row r="25" spans="1:13" ht="21.75" customHeight="1" x14ac:dyDescent="0.25">
      <c r="A25" s="97"/>
      <c r="B25" s="100"/>
      <c r="C25" s="52" t="s">
        <v>255</v>
      </c>
      <c r="D25" s="54">
        <f>VLOOKUP($C25,'Ind. depurados'!$C$44:$U$129,3,0)</f>
        <v>0</v>
      </c>
      <c r="E25" s="54">
        <f>VLOOKUP($C25,'Ind. depurados'!$C$44:$U$129,4,0)</f>
        <v>64</v>
      </c>
      <c r="F25" s="54">
        <f>VLOOKUP($C25,'Ind. depurados'!$C$44:$U$129,5,0)</f>
        <v>14</v>
      </c>
      <c r="G25" s="54">
        <f>VLOOKUP($C25,'Ind. depurados'!$C$44:$U$129,6,0)</f>
        <v>25</v>
      </c>
      <c r="H25" s="54">
        <f>VLOOKUP($C25,'Ind. depurados'!$C$44:$U$129,7,0)</f>
        <v>25</v>
      </c>
      <c r="I25" s="45" t="str">
        <f>VLOOKUP(C25,'Ind. depurados'!C$44:Q$140,15,0)</f>
        <v>S512</v>
      </c>
      <c r="J25" s="72" t="s">
        <v>858</v>
      </c>
      <c r="K25" s="72" t="s">
        <v>858</v>
      </c>
      <c r="L25" s="72" t="s">
        <v>858</v>
      </c>
      <c r="M25" s="71" t="s">
        <v>858</v>
      </c>
    </row>
    <row r="26" spans="1:13" ht="40.5" customHeight="1" x14ac:dyDescent="0.25">
      <c r="A26" s="95" t="s">
        <v>723</v>
      </c>
      <c r="B26" s="105" t="str">
        <f>VLOOKUP(A26,'Ind. depurados'!C$10:L$39,10,0)</f>
        <v>MSPS - INVIMA</v>
      </c>
      <c r="C26" s="52" t="s">
        <v>231</v>
      </c>
      <c r="D26" s="54">
        <f>VLOOKUP($C26,'Ind. depurados'!$C$44:$U$129,3,0)</f>
        <v>2</v>
      </c>
      <c r="E26" s="54">
        <f>VLOOKUP($C26,'Ind. depurados'!$C$44:$U$129,4,0)</f>
        <v>5</v>
      </c>
      <c r="F26" s="54">
        <f>VLOOKUP($C26,'Ind. depurados'!$C$44:$U$129,5,0)</f>
        <v>4</v>
      </c>
      <c r="G26" s="54">
        <f>VLOOKUP($C26,'Ind. depurados'!$C$44:$U$129,6,0)</f>
        <v>4</v>
      </c>
      <c r="H26" s="54">
        <f>VLOOKUP($C26,'Ind. depurados'!$C$44:$U$129,7,0)</f>
        <v>5</v>
      </c>
      <c r="I26" s="45" t="str">
        <f>VLOOKUP(C26,'Ind. depurados'!C$44:Q$140,15,0)</f>
        <v>S601</v>
      </c>
      <c r="J26" s="57" t="s">
        <v>859</v>
      </c>
      <c r="K26" s="72" t="s">
        <v>858</v>
      </c>
      <c r="L26" s="72" t="s">
        <v>858</v>
      </c>
      <c r="M26" s="72" t="s">
        <v>858</v>
      </c>
    </row>
    <row r="27" spans="1:13" ht="42" customHeight="1" x14ac:dyDescent="0.25">
      <c r="A27" s="96"/>
      <c r="B27" s="106"/>
      <c r="C27" s="52" t="s">
        <v>271</v>
      </c>
      <c r="D27" s="53">
        <f>VLOOKUP($C27,'Ind. depurados'!$C$44:$U$129,3,0)</f>
        <v>3.8399999999999997E-2</v>
      </c>
      <c r="E27" s="53">
        <f>VLOOKUP($C27,'Ind. depurados'!$C$44:$U$129,4,0)</f>
        <v>3.7999999999999999E-2</v>
      </c>
      <c r="F27" s="53">
        <f>VLOOKUP($C27,'Ind. depurados'!$C$44:$U$129,5,0)</f>
        <v>3.7999999999999999E-2</v>
      </c>
      <c r="G27" s="53">
        <f>VLOOKUP($C27,'Ind. depurados'!$C$44:$U$129,6,0)</f>
        <v>3.7999999999999999E-2</v>
      </c>
      <c r="H27" s="53">
        <f>VLOOKUP($C27,'Ind. depurados'!$C$44:$U$129,7,0)</f>
        <v>3.7999999999999999E-2</v>
      </c>
      <c r="I27" s="45" t="str">
        <f>VLOOKUP(C27,'Ind. depurados'!C$44:Q$140,15,0)</f>
        <v>S105</v>
      </c>
      <c r="J27" s="57" t="s">
        <v>859</v>
      </c>
      <c r="K27" s="71" t="s">
        <v>858</v>
      </c>
      <c r="L27" s="71" t="s">
        <v>858</v>
      </c>
      <c r="M27" s="71" t="s">
        <v>858</v>
      </c>
    </row>
    <row r="28" spans="1:13" ht="36.75" customHeight="1" x14ac:dyDescent="0.25">
      <c r="A28" s="97"/>
      <c r="B28" s="107"/>
      <c r="C28" s="52" t="s">
        <v>296</v>
      </c>
      <c r="D28" s="55">
        <f>VLOOKUP($C28,'Ind. depurados'!$C$44:$U$129,3,0)</f>
        <v>7.6</v>
      </c>
      <c r="E28" s="55">
        <f>VLOOKUP($C28,'Ind. depurados'!$C$44:$U$129,4,0)</f>
        <v>6</v>
      </c>
      <c r="F28" s="55">
        <f>VLOOKUP($C28,'Ind. depurados'!$C$44:$U$129,5,0)</f>
        <v>6.9</v>
      </c>
      <c r="G28" s="55">
        <f>VLOOKUP($C28,'Ind. depurados'!$C$44:$U$129,6,0)</f>
        <v>6.5</v>
      </c>
      <c r="H28" s="55">
        <f>VLOOKUP($C28,'Ind. depurados'!$C$44:$U$129,7,0)</f>
        <v>6</v>
      </c>
      <c r="I28" s="45" t="str">
        <f>VLOOKUP(C28,'Ind. depurados'!C$44:Q$140,15,0)</f>
        <v>S104</v>
      </c>
      <c r="J28" s="57" t="s">
        <v>859</v>
      </c>
      <c r="K28" s="71" t="s">
        <v>858</v>
      </c>
      <c r="L28" s="71" t="s">
        <v>858</v>
      </c>
      <c r="M28" s="71" t="s">
        <v>858</v>
      </c>
    </row>
    <row r="29" spans="1:13" ht="16.5" customHeight="1" x14ac:dyDescent="0.25">
      <c r="A29" s="95" t="s">
        <v>724</v>
      </c>
      <c r="B29" s="98" t="str">
        <f>VLOOKUP(A29,'Ind. depurados'!C$10:L$39,10,0)</f>
        <v>MSPS</v>
      </c>
      <c r="C29" s="52" t="s">
        <v>247</v>
      </c>
      <c r="D29" s="54">
        <f>VLOOKUP($C29,'Ind. depurados'!$C$44:$U$129,3,0)</f>
        <v>2</v>
      </c>
      <c r="E29" s="54">
        <f>VLOOKUP($C29,'Ind. depurados'!$C$44:$U$129,4,0)</f>
        <v>20</v>
      </c>
      <c r="F29" s="54">
        <f>VLOOKUP($C29,'Ind. depurados'!$C$44:$U$129,5,0)</f>
        <v>4</v>
      </c>
      <c r="G29" s="54">
        <f>VLOOKUP($C29,'Ind. depurados'!$C$44:$U$129,6,0)</f>
        <v>6</v>
      </c>
      <c r="H29" s="54">
        <f>VLOOKUP($C29,'Ind. depurados'!$C$44:$U$129,7,0)</f>
        <v>8</v>
      </c>
      <c r="I29" s="45" t="str">
        <f>VLOOKUP(C29,'Ind. depurados'!C$44:Q$140,15,0)</f>
        <v>S602</v>
      </c>
      <c r="J29" s="71" t="s">
        <v>858</v>
      </c>
      <c r="K29" s="71" t="s">
        <v>858</v>
      </c>
      <c r="L29" s="71" t="s">
        <v>858</v>
      </c>
      <c r="M29" s="71" t="s">
        <v>858</v>
      </c>
    </row>
    <row r="30" spans="1:13" ht="16.5" customHeight="1" x14ac:dyDescent="0.25">
      <c r="A30" s="96"/>
      <c r="B30" s="99"/>
      <c r="C30" s="52" t="s">
        <v>252</v>
      </c>
      <c r="D30" s="54">
        <f>VLOOKUP($C30,'Ind. depurados'!$C$44:$U$129,3,0)</f>
        <v>62</v>
      </c>
      <c r="E30" s="54">
        <f>VLOOKUP($C30,'Ind. depurados'!$C$44:$U$129,4,0)</f>
        <v>245</v>
      </c>
      <c r="F30" s="54">
        <f>VLOOKUP($C30,'Ind. depurados'!$C$44:$U$129,5,0)</f>
        <v>121</v>
      </c>
      <c r="G30" s="54">
        <f>VLOOKUP($C30,'Ind. depurados'!$C$44:$U$129,6,0)</f>
        <v>182</v>
      </c>
      <c r="H30" s="54">
        <f>VLOOKUP($C30,'Ind. depurados'!$C$44:$U$129,7,0)</f>
        <v>245</v>
      </c>
      <c r="I30" s="45" t="str">
        <f>VLOOKUP(C30,'Ind. depurados'!C$44:Q$140,15,0)</f>
        <v>S516</v>
      </c>
      <c r="J30" s="71" t="s">
        <v>858</v>
      </c>
      <c r="K30" s="71" t="s">
        <v>858</v>
      </c>
      <c r="L30" s="71" t="s">
        <v>858</v>
      </c>
      <c r="M30" s="71" t="s">
        <v>858</v>
      </c>
    </row>
    <row r="31" spans="1:13" ht="16.5" customHeight="1" x14ac:dyDescent="0.25">
      <c r="A31" s="96"/>
      <c r="B31" s="99"/>
      <c r="C31" s="52" t="s">
        <v>263</v>
      </c>
      <c r="D31" s="53">
        <f>VLOOKUP($C31,'Ind. depurados'!$C$44:$U$129,3,0)</f>
        <v>0.60599999999999998</v>
      </c>
      <c r="E31" s="53">
        <f>VLOOKUP($C31,'Ind. depurados'!$C$44:$U$129,4,0)</f>
        <v>0.8</v>
      </c>
      <c r="F31" s="53">
        <f>VLOOKUP($C31,'Ind. depurados'!$C$44:$U$129,5,0)</f>
        <v>0.75</v>
      </c>
      <c r="G31" s="53">
        <f>VLOOKUP($C31,'Ind. depurados'!$C$44:$U$129,6,0)</f>
        <v>0.78</v>
      </c>
      <c r="H31" s="53">
        <f>VLOOKUP($C31,'Ind. depurados'!$C$44:$U$129,7,0)</f>
        <v>0.8</v>
      </c>
      <c r="I31" s="45" t="str">
        <f>VLOOKUP(C31,'Ind. depurados'!C$44:Q$140,15,0)</f>
        <v>S509</v>
      </c>
      <c r="J31" s="71" t="s">
        <v>858</v>
      </c>
      <c r="K31" s="71" t="s">
        <v>858</v>
      </c>
      <c r="L31" s="71" t="s">
        <v>858</v>
      </c>
      <c r="M31" s="71" t="s">
        <v>858</v>
      </c>
    </row>
    <row r="32" spans="1:13" ht="22.5" customHeight="1" x14ac:dyDescent="0.25">
      <c r="A32" s="96"/>
      <c r="B32" s="99"/>
      <c r="C32" s="52" t="s">
        <v>268</v>
      </c>
      <c r="D32" s="53">
        <f>VLOOKUP($C32,'Ind. depurados'!$C$44:$U$129,3,0)</f>
        <v>1</v>
      </c>
      <c r="E32" s="53">
        <f>VLOOKUP($C32,'Ind. depurados'!$C$44:$U$129,4,0)</f>
        <v>1</v>
      </c>
      <c r="F32" s="53">
        <f>VLOOKUP($C32,'Ind. depurados'!$C$44:$U$129,5,0)</f>
        <v>1</v>
      </c>
      <c r="G32" s="53">
        <f>VLOOKUP($C32,'Ind. depurados'!$C$44:$U$129,6,0)</f>
        <v>1</v>
      </c>
      <c r="H32" s="53">
        <f>VLOOKUP($C32,'Ind. depurados'!$C$44:$U$129,7,0)</f>
        <v>1</v>
      </c>
      <c r="I32" s="45" t="str">
        <f>VLOOKUP(C32,'Ind. depurados'!C$44:Q$140,15,0)</f>
        <v>S522</v>
      </c>
      <c r="J32" s="71" t="s">
        <v>858</v>
      </c>
      <c r="K32" s="71" t="s">
        <v>858</v>
      </c>
      <c r="L32" s="71" t="s">
        <v>858</v>
      </c>
      <c r="M32" s="71" t="s">
        <v>858</v>
      </c>
    </row>
    <row r="33" spans="1:13" ht="22.5" customHeight="1" x14ac:dyDescent="0.25">
      <c r="A33" s="96"/>
      <c r="B33" s="99"/>
      <c r="C33" s="52" t="s">
        <v>269</v>
      </c>
      <c r="D33" s="53">
        <f>VLOOKUP($C33,'Ind. depurados'!$C$44:$U$129,3,0)</f>
        <v>0.95</v>
      </c>
      <c r="E33" s="53">
        <f>VLOOKUP($C33,'Ind. depurados'!$C$44:$U$129,4,0)</f>
        <v>0.99</v>
      </c>
      <c r="F33" s="53">
        <f>VLOOKUP($C33,'Ind. depurados'!$C$44:$U$129,5,0)</f>
        <v>0.95</v>
      </c>
      <c r="G33" s="53">
        <f>VLOOKUP($C33,'Ind. depurados'!$C$44:$U$129,6,0)</f>
        <v>0.97</v>
      </c>
      <c r="H33" s="53">
        <f>VLOOKUP($C33,'Ind. depurados'!$C$44:$U$129,7,0)</f>
        <v>0.99</v>
      </c>
      <c r="I33" s="45" t="str">
        <f>VLOOKUP(C33,'Ind. depurados'!C$44:Q$140,15,0)</f>
        <v>S520</v>
      </c>
      <c r="J33" s="71" t="s">
        <v>858</v>
      </c>
      <c r="K33" s="71" t="s">
        <v>858</v>
      </c>
      <c r="L33" s="71" t="s">
        <v>858</v>
      </c>
      <c r="M33" s="71" t="s">
        <v>858</v>
      </c>
    </row>
    <row r="34" spans="1:13" ht="22.5" customHeight="1" x14ac:dyDescent="0.25">
      <c r="A34" s="96"/>
      <c r="B34" s="99"/>
      <c r="C34" s="52" t="s">
        <v>270</v>
      </c>
      <c r="D34" s="53">
        <f>VLOOKUP($C34,'Ind. depurados'!$C$44:$U$129,3,0)</f>
        <v>0</v>
      </c>
      <c r="E34" s="53">
        <f>VLOOKUP($C34,'Ind. depurados'!$C$44:$U$129,4,0)</f>
        <v>1</v>
      </c>
      <c r="F34" s="53">
        <f>VLOOKUP($C34,'Ind. depurados'!$C$44:$U$129,5,0)</f>
        <v>1</v>
      </c>
      <c r="G34" s="53">
        <f>VLOOKUP($C34,'Ind. depurados'!$C$44:$U$129,6,0)</f>
        <v>1</v>
      </c>
      <c r="H34" s="53">
        <f>VLOOKUP($C34,'Ind. depurados'!$C$44:$U$129,7,0)</f>
        <v>1</v>
      </c>
      <c r="I34" s="45" t="str">
        <f>VLOOKUP(C34,'Ind. depurados'!C$44:Q$140,15,0)</f>
        <v>S519</v>
      </c>
      <c r="J34" s="71" t="s">
        <v>858</v>
      </c>
      <c r="K34" s="71" t="s">
        <v>858</v>
      </c>
      <c r="L34" s="71" t="s">
        <v>858</v>
      </c>
      <c r="M34" s="71" t="s">
        <v>858</v>
      </c>
    </row>
    <row r="35" spans="1:13" ht="16.5" customHeight="1" x14ac:dyDescent="0.25">
      <c r="A35" s="96"/>
      <c r="B35" s="99"/>
      <c r="C35" s="52" t="s">
        <v>272</v>
      </c>
      <c r="D35" s="53">
        <f>VLOOKUP($C35,'Ind. depurados'!$C$44:$U$129,3,0)</f>
        <v>0.84799999999999998</v>
      </c>
      <c r="E35" s="53">
        <f>VLOOKUP($C35,'Ind. depurados'!$C$44:$U$129,4,0)</f>
        <v>0.88</v>
      </c>
      <c r="F35" s="53">
        <f>VLOOKUP($C35,'Ind. depurados'!$C$44:$U$129,5,0)</f>
        <v>0.87</v>
      </c>
      <c r="G35" s="53">
        <f>VLOOKUP($C35,'Ind. depurados'!$C$44:$U$129,6,0)</f>
        <v>0.875</v>
      </c>
      <c r="H35" s="53">
        <f>VLOOKUP($C35,'Ind. depurados'!$C$44:$U$129,7,0)</f>
        <v>0.88</v>
      </c>
      <c r="I35" s="45" t="str">
        <f>VLOOKUP(C35,'Ind. depurados'!C$44:Q$140,15,0)</f>
        <v>S109</v>
      </c>
      <c r="J35" s="71" t="s">
        <v>858</v>
      </c>
      <c r="K35" s="71" t="s">
        <v>858</v>
      </c>
      <c r="L35" s="71" t="s">
        <v>858</v>
      </c>
      <c r="M35" s="71" t="s">
        <v>858</v>
      </c>
    </row>
    <row r="36" spans="1:13" ht="16.5" customHeight="1" x14ac:dyDescent="0.25">
      <c r="A36" s="96"/>
      <c r="B36" s="99"/>
      <c r="C36" s="52" t="s">
        <v>273</v>
      </c>
      <c r="D36" s="53">
        <f>VLOOKUP($C36,'Ind. depurados'!$C$44:$U$129,3,0)</f>
        <v>0.77800000000000002</v>
      </c>
      <c r="E36" s="53">
        <f>VLOOKUP($C36,'Ind. depurados'!$C$44:$U$129,4,0)</f>
        <v>0.83599999999999997</v>
      </c>
      <c r="F36" s="53">
        <f>VLOOKUP($C36,'Ind. depurados'!$C$44:$U$129,5,0)</f>
        <v>0.80700000000000005</v>
      </c>
      <c r="G36" s="53">
        <f>VLOOKUP($C36,'Ind. depurados'!$C$44:$U$129,6,0)</f>
        <v>0.82199999999999995</v>
      </c>
      <c r="H36" s="53">
        <f>VLOOKUP($C36,'Ind. depurados'!$C$44:$U$129,7,0)</f>
        <v>0.83599999999999997</v>
      </c>
      <c r="I36" s="45" t="str">
        <f>VLOOKUP(C36,'Ind. depurados'!C$44:Q$140,15,0)</f>
        <v>S110</v>
      </c>
      <c r="J36" s="71" t="s">
        <v>858</v>
      </c>
      <c r="K36" s="71" t="s">
        <v>858</v>
      </c>
      <c r="L36" s="71" t="s">
        <v>858</v>
      </c>
      <c r="M36" s="71" t="s">
        <v>858</v>
      </c>
    </row>
    <row r="37" spans="1:13" ht="16.5" customHeight="1" x14ac:dyDescent="0.25">
      <c r="A37" s="96"/>
      <c r="B37" s="99"/>
      <c r="C37" s="52" t="s">
        <v>288</v>
      </c>
      <c r="D37" s="56">
        <f>VLOOKUP($C37,'Ind. depurados'!$C$44:$U$129,3,0)</f>
        <v>60.67</v>
      </c>
      <c r="E37" s="56">
        <f>VLOOKUP($C37,'Ind. depurados'!$C$44:$U$129,4,0)</f>
        <v>54.24</v>
      </c>
      <c r="F37" s="56">
        <f>VLOOKUP($C37,'Ind. depurados'!$C$44:$U$129,5,0)</f>
        <v>60.67</v>
      </c>
      <c r="G37" s="56">
        <f>VLOOKUP($C37,'Ind. depurados'!$C$44:$U$129,6,0)</f>
        <v>60.67</v>
      </c>
      <c r="H37" s="56">
        <f>VLOOKUP($C37,'Ind. depurados'!$C$44:$U$129,7,0)</f>
        <v>60.67</v>
      </c>
      <c r="I37" s="45" t="str">
        <f>VLOOKUP(C37,'Ind. depurados'!C$44:Q$140,15,0)</f>
        <v>S803</v>
      </c>
      <c r="J37" s="71" t="s">
        <v>858</v>
      </c>
      <c r="K37" s="71" t="s">
        <v>858</v>
      </c>
      <c r="L37" s="71" t="s">
        <v>858</v>
      </c>
      <c r="M37" s="71" t="s">
        <v>858</v>
      </c>
    </row>
    <row r="38" spans="1:13" ht="16.5" customHeight="1" x14ac:dyDescent="0.25">
      <c r="A38" s="97"/>
      <c r="B38" s="100"/>
      <c r="C38" s="52" t="s">
        <v>220</v>
      </c>
      <c r="D38" s="56">
        <f>VLOOKUP($C38,'Ind. depurados'!$C$44:$U$129,3,0)</f>
        <v>105.02</v>
      </c>
      <c r="E38" s="56">
        <f>VLOOKUP($C38,'Ind. depurados'!$C$44:$U$129,4,0)</f>
        <v>80</v>
      </c>
      <c r="F38" s="56">
        <f>VLOOKUP($C38,'Ind. depurados'!$C$44:$U$129,5,0)</f>
        <v>88.37</v>
      </c>
      <c r="G38" s="56">
        <f>VLOOKUP($C38,'Ind. depurados'!$C$44:$U$129,6,0)</f>
        <v>84.16</v>
      </c>
      <c r="H38" s="56">
        <f>VLOOKUP($C38,'Ind. depurados'!$C$44:$U$129,7,0)</f>
        <v>80</v>
      </c>
      <c r="I38" s="45" t="str">
        <f>VLOOKUP(C38,'Ind. depurados'!C$44:Q$140,15,0)</f>
        <v>S210</v>
      </c>
      <c r="J38" s="71" t="s">
        <v>858</v>
      </c>
      <c r="K38" s="71" t="s">
        <v>858</v>
      </c>
      <c r="L38" s="71" t="s">
        <v>858</v>
      </c>
      <c r="M38" s="71" t="s">
        <v>858</v>
      </c>
    </row>
    <row r="39" spans="1:13" ht="39" hidden="1" customHeight="1" x14ac:dyDescent="0.25">
      <c r="A39" s="63" t="s">
        <v>725</v>
      </c>
      <c r="B39" s="64" t="str">
        <f>VLOOKUP(A39,'Ind. depurados'!C$10:L$39,10,0)</f>
        <v>MSPS</v>
      </c>
      <c r="C39" s="52"/>
      <c r="D39" s="53" t="e">
        <f>VLOOKUP($C39,'Ind. depurados'!$C$44:$U$129,3,0)</f>
        <v>#N/A</v>
      </c>
      <c r="E39" s="53" t="e">
        <f>VLOOKUP($C39,'Ind. depurados'!$C$44:$U$129,4,0)</f>
        <v>#N/A</v>
      </c>
      <c r="F39" s="53" t="e">
        <f>VLOOKUP($C39,'Ind. depurados'!$C$44:$U$129,5,0)</f>
        <v>#N/A</v>
      </c>
      <c r="G39" s="53" t="e">
        <f>VLOOKUP($C39,'Ind. depurados'!$C$44:$U$129,6,0)</f>
        <v>#N/A</v>
      </c>
      <c r="H39" s="53" t="e">
        <f>VLOOKUP($C39,'Ind. depurados'!$C$44:$U$129,7,0)</f>
        <v>#N/A</v>
      </c>
      <c r="I39" s="45" t="e">
        <f>VLOOKUP(C39,'Ind. depurados'!C$44:Q$140,15,0)</f>
        <v>#N/A</v>
      </c>
      <c r="J39" s="71" t="s">
        <v>858</v>
      </c>
      <c r="K39" s="71"/>
      <c r="L39" s="71"/>
      <c r="M39" s="71"/>
    </row>
    <row r="40" spans="1:13" ht="16.5" customHeight="1" x14ac:dyDescent="0.25">
      <c r="A40" s="95" t="s">
        <v>726</v>
      </c>
      <c r="B40" s="98" t="str">
        <f>VLOOKUP(A40,'Ind. depurados'!C$10:L$39,10,0)</f>
        <v>MSPS</v>
      </c>
      <c r="C40" s="52" t="s">
        <v>232</v>
      </c>
      <c r="D40" s="54">
        <f>VLOOKUP($C40,'Ind. depurados'!$C$44:$U$129,3,0)</f>
        <v>19</v>
      </c>
      <c r="E40" s="54">
        <f>VLOOKUP($C40,'Ind. depurados'!$C$44:$U$129,4,0)</f>
        <v>23</v>
      </c>
      <c r="F40" s="54">
        <f>VLOOKUP($C40,'Ind. depurados'!$C$44:$U$129,5,0)</f>
        <v>21</v>
      </c>
      <c r="G40" s="54">
        <f>VLOOKUP($C40,'Ind. depurados'!$C$44:$U$129,6,0)</f>
        <v>22</v>
      </c>
      <c r="H40" s="54">
        <f>VLOOKUP($C40,'Ind. depurados'!$C$44:$U$129,7,0)</f>
        <v>23</v>
      </c>
      <c r="I40" s="45" t="str">
        <f>VLOOKUP(C40,'Ind. depurados'!C$44:Q$140,15,0)</f>
        <v>S504</v>
      </c>
      <c r="J40" s="71" t="s">
        <v>858</v>
      </c>
      <c r="K40" s="71" t="s">
        <v>858</v>
      </c>
      <c r="L40" s="71" t="s">
        <v>858</v>
      </c>
      <c r="M40" s="71" t="s">
        <v>858</v>
      </c>
    </row>
    <row r="41" spans="1:13" ht="16.5" customHeight="1" x14ac:dyDescent="0.25">
      <c r="A41" s="96"/>
      <c r="B41" s="99"/>
      <c r="C41" s="52" t="s">
        <v>235</v>
      </c>
      <c r="D41" s="58">
        <f>VLOOKUP($C41,'Ind. depurados'!$C$44:$U$129,3,0)</f>
        <v>0.89</v>
      </c>
      <c r="E41" s="58">
        <f>VLOOKUP($C41,'Ind. depurados'!$C$44:$U$129,4,0)</f>
        <v>0.95</v>
      </c>
      <c r="F41" s="58">
        <f>VLOOKUP($C41,'Ind. depurados'!$C$44:$U$129,5,0)</f>
        <v>0.95</v>
      </c>
      <c r="G41" s="58">
        <f>VLOOKUP($C41,'Ind. depurados'!$C$44:$U$129,6,0)</f>
        <v>0.95</v>
      </c>
      <c r="H41" s="58">
        <f>VLOOKUP($C41,'Ind. depurados'!$C$44:$U$129,7,0)</f>
        <v>0.95</v>
      </c>
      <c r="I41" s="45" t="str">
        <f>VLOOKUP(C41,'Ind. depurados'!C$44:Q$140,15,0)</f>
        <v>S902</v>
      </c>
      <c r="J41" s="71" t="s">
        <v>858</v>
      </c>
      <c r="K41" s="71" t="s">
        <v>858</v>
      </c>
      <c r="L41" s="71" t="s">
        <v>858</v>
      </c>
      <c r="M41" s="71" t="s">
        <v>858</v>
      </c>
    </row>
    <row r="42" spans="1:13" ht="16.5" customHeight="1" x14ac:dyDescent="0.25">
      <c r="A42" s="96"/>
      <c r="B42" s="99"/>
      <c r="C42" s="52" t="s">
        <v>236</v>
      </c>
      <c r="D42" s="58">
        <f>VLOOKUP($C42,'Ind. depurados'!$C$44:$U$129,3,0)</f>
        <v>0.9</v>
      </c>
      <c r="E42" s="58">
        <f>VLOOKUP($C42,'Ind. depurados'!$C$44:$U$129,4,0)</f>
        <v>0.95</v>
      </c>
      <c r="F42" s="58">
        <f>VLOOKUP($C42,'Ind. depurados'!$C$44:$U$129,5,0)</f>
        <v>0.95</v>
      </c>
      <c r="G42" s="58">
        <f>VLOOKUP($C42,'Ind. depurados'!$C$44:$U$129,6,0)</f>
        <v>0.95</v>
      </c>
      <c r="H42" s="58">
        <f>VLOOKUP($C42,'Ind. depurados'!$C$44:$U$129,7,0)</f>
        <v>0.95</v>
      </c>
      <c r="I42" s="45" t="str">
        <f>VLOOKUP(C42,'Ind. depurados'!C$44:Q$140,15,0)</f>
        <v>S802</v>
      </c>
      <c r="J42" s="71" t="s">
        <v>858</v>
      </c>
      <c r="K42" s="71" t="s">
        <v>858</v>
      </c>
      <c r="L42" s="71" t="s">
        <v>858</v>
      </c>
      <c r="M42" s="71" t="s">
        <v>858</v>
      </c>
    </row>
    <row r="43" spans="1:13" ht="16.5" customHeight="1" x14ac:dyDescent="0.25">
      <c r="A43" s="96"/>
      <c r="B43" s="99"/>
      <c r="C43" s="52" t="s">
        <v>237</v>
      </c>
      <c r="D43" s="58">
        <f>VLOOKUP($C43,'Ind. depurados'!$C$44:$U$129,3,0)</f>
        <v>0.9</v>
      </c>
      <c r="E43" s="58">
        <f>VLOOKUP($C43,'Ind. depurados'!$C$44:$U$129,4,0)</f>
        <v>0.95</v>
      </c>
      <c r="F43" s="58">
        <f>VLOOKUP($C43,'Ind. depurados'!$C$44:$U$129,5,0)</f>
        <v>0.95</v>
      </c>
      <c r="G43" s="58">
        <f>VLOOKUP($C43,'Ind. depurados'!$C$44:$U$129,6,0)</f>
        <v>0.95</v>
      </c>
      <c r="H43" s="58">
        <f>VLOOKUP($C43,'Ind. depurados'!$C$44:$U$129,7,0)</f>
        <v>0.95</v>
      </c>
      <c r="I43" s="45" t="str">
        <f>VLOOKUP(C43,'Ind. depurados'!C$44:Q$140,15,0)</f>
        <v>S702</v>
      </c>
      <c r="J43" s="71" t="s">
        <v>858</v>
      </c>
      <c r="K43" s="71" t="s">
        <v>858</v>
      </c>
      <c r="L43" s="71" t="s">
        <v>858</v>
      </c>
      <c r="M43" s="71" t="s">
        <v>858</v>
      </c>
    </row>
    <row r="44" spans="1:13" ht="16.5" customHeight="1" x14ac:dyDescent="0.25">
      <c r="A44" s="96"/>
      <c r="B44" s="99"/>
      <c r="C44" s="52" t="s">
        <v>13</v>
      </c>
      <c r="D44" s="58">
        <f>VLOOKUP($C44,'Ind. depurados'!$C$44:$U$129,3,0)</f>
        <v>0.9</v>
      </c>
      <c r="E44" s="58">
        <f>VLOOKUP($C44,'Ind. depurados'!$C$44:$U$129,4,0)</f>
        <v>0.95</v>
      </c>
      <c r="F44" s="58">
        <f>VLOOKUP($C44,'Ind. depurados'!$C$44:$U$129,5,0)</f>
        <v>0.95</v>
      </c>
      <c r="G44" s="58">
        <f>VLOOKUP($C44,'Ind. depurados'!$C$44:$U$129,6,0)</f>
        <v>0.95</v>
      </c>
      <c r="H44" s="58">
        <f>VLOOKUP($C44,'Ind. depurados'!$C$44:$U$129,7,0)</f>
        <v>0.95</v>
      </c>
      <c r="I44" s="45" t="str">
        <f>VLOOKUP(C44,'Ind. depurados'!C$44:Q$140,15,0)</f>
        <v>S505</v>
      </c>
      <c r="J44" s="71" t="s">
        <v>858</v>
      </c>
      <c r="K44" s="71" t="s">
        <v>858</v>
      </c>
      <c r="L44" s="71" t="s">
        <v>858</v>
      </c>
      <c r="M44" s="71" t="s">
        <v>858</v>
      </c>
    </row>
    <row r="45" spans="1:13" ht="16.5" customHeight="1" x14ac:dyDescent="0.25">
      <c r="A45" s="96"/>
      <c r="B45" s="99"/>
      <c r="C45" s="52" t="s">
        <v>11</v>
      </c>
      <c r="D45" s="58">
        <f>VLOOKUP($C45,'Ind. depurados'!$C$44:$U$129,3,0)</f>
        <v>0.91</v>
      </c>
      <c r="E45" s="58">
        <f>VLOOKUP($C45,'Ind. depurados'!$C$44:$U$129,4,0)</f>
        <v>0.95</v>
      </c>
      <c r="F45" s="58">
        <f>VLOOKUP($C45,'Ind. depurados'!$C$44:$U$129,5,0)</f>
        <v>0.95</v>
      </c>
      <c r="G45" s="58">
        <f>VLOOKUP($C45,'Ind. depurados'!$C$44:$U$129,6,0)</f>
        <v>0.95</v>
      </c>
      <c r="H45" s="58">
        <f>VLOOKUP($C45,'Ind. depurados'!$C$44:$U$129,7,0)</f>
        <v>0.95</v>
      </c>
      <c r="I45" s="45" t="str">
        <f>VLOOKUP(C45,'Ind. depurados'!C$44:Q$140,15,0)</f>
        <v>S506</v>
      </c>
      <c r="J45" s="71" t="s">
        <v>858</v>
      </c>
      <c r="K45" s="71" t="s">
        <v>858</v>
      </c>
      <c r="L45" s="71" t="s">
        <v>858</v>
      </c>
      <c r="M45" s="71" t="s">
        <v>858</v>
      </c>
    </row>
    <row r="46" spans="1:13" ht="16.5" customHeight="1" x14ac:dyDescent="0.25">
      <c r="A46" s="96"/>
      <c r="B46" s="99"/>
      <c r="C46" s="52" t="s">
        <v>10</v>
      </c>
      <c r="D46" s="54">
        <f>VLOOKUP($C46,'Ind. depurados'!$C$44:$U$129,3,0)</f>
        <v>0</v>
      </c>
      <c r="E46" s="54">
        <f>VLOOKUP($C46,'Ind. depurados'!$C$44:$U$129,4,0)</f>
        <v>32</v>
      </c>
      <c r="F46" s="54">
        <f>VLOOKUP($C46,'Ind. depurados'!$C$44:$U$129,5,0)</f>
        <v>10</v>
      </c>
      <c r="G46" s="54">
        <f>VLOOKUP($C46,'Ind. depurados'!$C$44:$U$129,6,0)</f>
        <v>20</v>
      </c>
      <c r="H46" s="54">
        <f>VLOOKUP($C46,'Ind. depurados'!$C$44:$U$129,7,0)</f>
        <v>32</v>
      </c>
      <c r="I46" s="45" t="str">
        <f>VLOOKUP(C46,'Ind. depurados'!C$44:Q$140,15,0)</f>
        <v>S107</v>
      </c>
      <c r="J46" s="71" t="s">
        <v>858</v>
      </c>
      <c r="K46" s="71" t="s">
        <v>858</v>
      </c>
      <c r="L46" s="71" t="s">
        <v>858</v>
      </c>
      <c r="M46" s="71" t="s">
        <v>858</v>
      </c>
    </row>
    <row r="47" spans="1:13" ht="26.25" customHeight="1" x14ac:dyDescent="0.25">
      <c r="A47" s="97"/>
      <c r="B47" s="100"/>
      <c r="C47" s="52" t="s">
        <v>275</v>
      </c>
      <c r="D47" s="58">
        <f>VLOOKUP($C47,'Ind. depurados'!$C$44:$U$129,3,0)</f>
        <v>0.8</v>
      </c>
      <c r="E47" s="58">
        <f>VLOOKUP($C47,'Ind. depurados'!$C$44:$U$129,4,0)</f>
        <v>0.95</v>
      </c>
      <c r="F47" s="58">
        <f>VLOOKUP($C47,'Ind. depurados'!$C$44:$U$129,5,0)</f>
        <v>0.85</v>
      </c>
      <c r="G47" s="58">
        <f>VLOOKUP($C47,'Ind. depurados'!$C$44:$U$129,6,0)</f>
        <v>0.9</v>
      </c>
      <c r="H47" s="58">
        <f>VLOOKUP($C47,'Ind. depurados'!$C$44:$U$129,7,0)</f>
        <v>0.95</v>
      </c>
      <c r="I47" s="45" t="str">
        <f>VLOOKUP(C47,'Ind. depurados'!C$44:Q$140,15,0)</f>
        <v>S518</v>
      </c>
      <c r="J47" s="71" t="s">
        <v>858</v>
      </c>
      <c r="K47" s="71" t="s">
        <v>858</v>
      </c>
      <c r="L47" s="71" t="s">
        <v>858</v>
      </c>
      <c r="M47" s="71" t="s">
        <v>858</v>
      </c>
    </row>
  </sheetData>
  <mergeCells count="15">
    <mergeCell ref="A29:A38"/>
    <mergeCell ref="B29:B38"/>
    <mergeCell ref="A40:A47"/>
    <mergeCell ref="B40:B47"/>
    <mergeCell ref="A11:A21"/>
    <mergeCell ref="B11:B21"/>
    <mergeCell ref="A23:A25"/>
    <mergeCell ref="B23:B25"/>
    <mergeCell ref="A26:A28"/>
    <mergeCell ref="B26:B28"/>
    <mergeCell ref="B1:E5"/>
    <mergeCell ref="A7:H7"/>
    <mergeCell ref="J7:M7"/>
    <mergeCell ref="A8:H8"/>
    <mergeCell ref="J8:M8"/>
  </mergeCells>
  <dataValidations count="1">
    <dataValidation type="list" allowBlank="1" showInputMessage="1" showErrorMessage="1" sqref="A39:A40 A29 A26 A22:A23">
      <formula1>$C$20:$C$26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'Ind. depurados'!$C$107:$C$114</xm:f>
          </x14:formula1>
          <xm:sqref>C40:C47</xm:sqref>
        </x14:dataValidation>
        <x14:dataValidation type="list" allowBlank="1" showInputMessage="1" showErrorMessage="1">
          <x14:formula1>
            <xm:f>'Ind. depurados'!$C$97:$C$106</xm:f>
          </x14:formula1>
          <xm:sqref>C29:C38</xm:sqref>
        </x14:dataValidation>
        <x14:dataValidation type="list" allowBlank="1" showInputMessage="1" showErrorMessage="1">
          <x14:formula1>
            <xm:f>'Ind. depurados'!$C$94:$C$96</xm:f>
          </x14:formula1>
          <xm:sqref>C26:C28</xm:sqref>
        </x14:dataValidation>
        <x14:dataValidation type="list" allowBlank="1" showInputMessage="1" showErrorMessage="1">
          <x14:formula1>
            <xm:f>'Ind. depurados'!$C$91:$C$93</xm:f>
          </x14:formula1>
          <xm:sqref>C23:C25</xm:sqref>
        </x14:dataValidation>
        <x14:dataValidation type="list" allowBlank="1" showInputMessage="1" showErrorMessage="1">
          <x14:formula1>
            <xm:f>'Ind. depurados'!$C$90</xm:f>
          </x14:formula1>
          <xm:sqref>C22</xm:sqref>
        </x14:dataValidation>
        <x14:dataValidation type="list" allowBlank="1" showInputMessage="1" showErrorMessage="1">
          <x14:formula1>
            <xm:f>'Ind. depurados'!$C$79:$C$89</xm:f>
          </x14:formula1>
          <xm:sqref>C11:C21</xm:sqref>
        </x14:dataValidation>
        <x14:dataValidation type="list" allowBlank="1" showInputMessage="1" showErrorMessage="1">
          <x14:formula1>
            <xm:f>'Ind. depurados'!$C$20:$C$26</xm:f>
          </x14:formula1>
          <xm:sqref>A11</xm:sqref>
        </x14:dataValidation>
        <x14:dataValidation type="list" allowBlank="1" showInputMessage="1" showErrorMessage="1">
          <x14:formula1>
            <xm:f>'Ind. depurados'!$N$9:$N$20</xm:f>
          </x14:formula1>
          <xm:sqref>J7:M7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opLeftCell="K13" zoomScale="120" zoomScaleNormal="120" workbookViewId="0">
      <selection activeCell="Q19" sqref="Q19"/>
    </sheetView>
  </sheetViews>
  <sheetFormatPr baseColWidth="10" defaultRowHeight="12.75" x14ac:dyDescent="0.25"/>
  <cols>
    <col min="1" max="1" width="43.5703125" style="45" customWidth="1"/>
    <col min="2" max="2" width="30" style="45" customWidth="1"/>
    <col min="3" max="3" width="89.42578125" style="45" customWidth="1"/>
    <col min="4" max="8" width="9.42578125" style="45" customWidth="1"/>
    <col min="9" max="9" width="0" style="45" hidden="1" customWidth="1"/>
    <col min="10" max="10" width="138.42578125" style="45" customWidth="1"/>
    <col min="11" max="13" width="27.7109375" style="45" customWidth="1"/>
    <col min="14" max="16384" width="11.42578125" style="45"/>
  </cols>
  <sheetData>
    <row r="1" spans="1:13" x14ac:dyDescent="0.25">
      <c r="B1" s="86" t="s">
        <v>795</v>
      </c>
      <c r="C1" s="87"/>
      <c r="D1" s="87"/>
      <c r="E1" s="87"/>
    </row>
    <row r="2" spans="1:13" x14ac:dyDescent="0.25">
      <c r="B2" s="87"/>
      <c r="C2" s="87"/>
      <c r="D2" s="87"/>
      <c r="E2" s="87"/>
    </row>
    <row r="3" spans="1:13" x14ac:dyDescent="0.25">
      <c r="B3" s="87"/>
      <c r="C3" s="87"/>
      <c r="D3" s="87"/>
      <c r="E3" s="87"/>
    </row>
    <row r="4" spans="1:13" x14ac:dyDescent="0.25">
      <c r="B4" s="87"/>
      <c r="C4" s="87"/>
      <c r="D4" s="87"/>
      <c r="E4" s="87"/>
    </row>
    <row r="5" spans="1:13" x14ac:dyDescent="0.25">
      <c r="B5" s="87"/>
      <c r="C5" s="87"/>
      <c r="D5" s="87"/>
      <c r="E5" s="87"/>
    </row>
    <row r="6" spans="1:13" x14ac:dyDescent="0.25">
      <c r="A6" s="46"/>
    </row>
    <row r="7" spans="1:13" ht="43.5" customHeight="1" x14ac:dyDescent="0.25">
      <c r="A7" s="88" t="s">
        <v>792</v>
      </c>
      <c r="B7" s="88"/>
      <c r="C7" s="88"/>
      <c r="D7" s="88"/>
      <c r="E7" s="88"/>
      <c r="F7" s="88"/>
      <c r="G7" s="88"/>
      <c r="H7" s="88"/>
      <c r="J7" s="89" t="s">
        <v>848</v>
      </c>
      <c r="K7" s="89"/>
      <c r="L7" s="89"/>
      <c r="M7" s="89"/>
    </row>
    <row r="8" spans="1:13" ht="20.25" customHeight="1" x14ac:dyDescent="0.25">
      <c r="A8" s="88" t="s">
        <v>833</v>
      </c>
      <c r="B8" s="88"/>
      <c r="C8" s="88"/>
      <c r="D8" s="88"/>
      <c r="E8" s="88"/>
      <c r="F8" s="88"/>
      <c r="G8" s="88"/>
      <c r="H8" s="88"/>
      <c r="J8" s="90" t="s">
        <v>851</v>
      </c>
      <c r="K8" s="90"/>
      <c r="L8" s="90"/>
      <c r="M8" s="90"/>
    </row>
    <row r="9" spans="1:13" ht="2.25" customHeight="1" x14ac:dyDescent="0.25">
      <c r="A9" s="47"/>
      <c r="B9" s="47"/>
    </row>
    <row r="10" spans="1:13" ht="54" customHeight="1" x14ac:dyDescent="0.25">
      <c r="A10" s="48" t="s">
        <v>19</v>
      </c>
      <c r="B10" s="49" t="s">
        <v>217</v>
      </c>
      <c r="C10" s="49" t="s">
        <v>3</v>
      </c>
      <c r="D10" s="50" t="s">
        <v>4</v>
      </c>
      <c r="E10" s="50" t="s">
        <v>5</v>
      </c>
      <c r="F10" s="50">
        <v>2016</v>
      </c>
      <c r="G10" s="50">
        <v>2017</v>
      </c>
      <c r="H10" s="51">
        <v>2018</v>
      </c>
      <c r="J10" s="51" t="s">
        <v>852</v>
      </c>
      <c r="K10" s="51" t="s">
        <v>853</v>
      </c>
      <c r="L10" s="51" t="s">
        <v>854</v>
      </c>
      <c r="M10" s="51" t="s">
        <v>472</v>
      </c>
    </row>
    <row r="11" spans="1:13" ht="16.5" customHeight="1" x14ac:dyDescent="0.25">
      <c r="A11" s="95" t="s">
        <v>31</v>
      </c>
      <c r="B11" s="105" t="str">
        <f>VLOOKUP(A11,'Ind. depurados'!C$10:L$39,10,0)</f>
        <v>MSPS - SNS - INVIMA - INS</v>
      </c>
      <c r="C11" s="52" t="s">
        <v>282</v>
      </c>
      <c r="D11" s="53">
        <f>VLOOKUP($C11,'Ind. depurados'!$C$44:$U$129,3,0)</f>
        <v>0</v>
      </c>
      <c r="E11" s="53">
        <f>VLOOKUP($C11,'Ind. depurados'!$C$44:$U$129,4,0)</f>
        <v>0.95</v>
      </c>
      <c r="F11" s="53">
        <f>VLOOKUP($C11,'Ind. depurados'!$C$44:$U$129,5,0)</f>
        <v>0.8</v>
      </c>
      <c r="G11" s="53">
        <f>VLOOKUP($C11,'Ind. depurados'!$C$44:$U$129,6,0)</f>
        <v>0.9</v>
      </c>
      <c r="H11" s="53">
        <f>VLOOKUP($C11,'Ind. depurados'!$C$44:$U$129,7,0)</f>
        <v>0.95</v>
      </c>
      <c r="I11" s="45" t="str">
        <f>VLOOKUP(C11,'Ind. depurados'!C$44:Q$140,15,0)</f>
        <v>SNS</v>
      </c>
      <c r="J11" s="112" t="s">
        <v>874</v>
      </c>
      <c r="K11" s="108" t="s">
        <v>857</v>
      </c>
      <c r="L11" s="110" t="s">
        <v>858</v>
      </c>
      <c r="M11" s="110" t="s">
        <v>858</v>
      </c>
    </row>
    <row r="12" spans="1:13" ht="408.75" customHeight="1" x14ac:dyDescent="0.25">
      <c r="A12" s="97"/>
      <c r="B12" s="107"/>
      <c r="C12" s="52" t="s">
        <v>290</v>
      </c>
      <c r="D12" s="54">
        <f>VLOOKUP($C12,'Ind. depurados'!$C$44:$U$129,3,0)</f>
        <v>0</v>
      </c>
      <c r="E12" s="54">
        <f>VLOOKUP($C12,'Ind. depurados'!$C$44:$U$129,4,0)</f>
        <v>95</v>
      </c>
      <c r="F12" s="54">
        <f>VLOOKUP($C12,'Ind. depurados'!$C$44:$U$129,5,0)</f>
        <v>32</v>
      </c>
      <c r="G12" s="54">
        <f>VLOOKUP($C12,'Ind. depurados'!$C$44:$U$129,6,0)</f>
        <v>64</v>
      </c>
      <c r="H12" s="54">
        <f>VLOOKUP($C12,'Ind. depurados'!$C$44:$U$129,7,0)</f>
        <v>95</v>
      </c>
      <c r="I12" s="45" t="str">
        <f>VLOOKUP(C12,'Ind. depurados'!C$44:Q$140,15,0)</f>
        <v>S215</v>
      </c>
      <c r="J12" s="113"/>
      <c r="K12" s="109"/>
      <c r="L12" s="111"/>
      <c r="M12" s="111"/>
    </row>
    <row r="13" spans="1:13" ht="21" customHeight="1" x14ac:dyDescent="0.25">
      <c r="A13" s="95" t="s">
        <v>32</v>
      </c>
      <c r="B13" s="98" t="str">
        <f>VLOOKUP(A13,'Ind. depurados'!C$10:L$39,10,0)</f>
        <v>MSPS</v>
      </c>
      <c r="C13" s="52" t="s">
        <v>242</v>
      </c>
      <c r="D13" s="53">
        <f>VLOOKUP($C13,'Ind. depurados'!$C$44:$U$129,3,0)</f>
        <v>0</v>
      </c>
      <c r="E13" s="53">
        <f>VLOOKUP($C13,'Ind. depurados'!$C$44:$U$129,4,0)</f>
        <v>1</v>
      </c>
      <c r="F13" s="53">
        <f>VLOOKUP($C13,'Ind. depurados'!$C$44:$U$129,5,0)</f>
        <v>1</v>
      </c>
      <c r="G13" s="53">
        <f>VLOOKUP($C13,'Ind. depurados'!$C$44:$U$129,6,0)</f>
        <v>1</v>
      </c>
      <c r="H13" s="53">
        <f>VLOOKUP($C13,'Ind. depurados'!$C$44:$U$129,7,0)</f>
        <v>1</v>
      </c>
      <c r="I13" s="45" t="str">
        <f>VLOOKUP(C13,'Ind. depurados'!C$44:Q$140,15,0)</f>
        <v>S1005</v>
      </c>
      <c r="J13" s="71" t="s">
        <v>858</v>
      </c>
      <c r="K13" s="71" t="s">
        <v>858</v>
      </c>
      <c r="L13" s="71" t="s">
        <v>858</v>
      </c>
      <c r="M13" s="71" t="s">
        <v>858</v>
      </c>
    </row>
    <row r="14" spans="1:13" ht="21" customHeight="1" x14ac:dyDescent="0.25">
      <c r="A14" s="97"/>
      <c r="B14" s="100"/>
      <c r="C14" s="52" t="s">
        <v>261</v>
      </c>
      <c r="D14" s="53">
        <f>VLOOKUP($C14,'Ind. depurados'!$C$44:$U$129,3,0)</f>
        <v>0.89</v>
      </c>
      <c r="E14" s="53">
        <f>VLOOKUP($C14,'Ind. depurados'!$C$44:$U$129,4,0)</f>
        <v>0.92</v>
      </c>
      <c r="F14" s="53">
        <f>VLOOKUP($C14,'Ind. depurados'!$C$44:$U$129,5,0)</f>
        <v>0.90500000000000003</v>
      </c>
      <c r="G14" s="53">
        <f>VLOOKUP($C14,'Ind. depurados'!$C$44:$U$129,6,0)</f>
        <v>0.91200000000000003</v>
      </c>
      <c r="H14" s="53">
        <f>VLOOKUP($C14,'Ind. depurados'!$C$44:$U$129,7,0)</f>
        <v>0.92</v>
      </c>
      <c r="I14" s="45" t="str">
        <f>VLOOKUP(C14,'Ind. depurados'!C$44:Q$140,15,0)</f>
        <v>S212</v>
      </c>
      <c r="J14" s="71" t="s">
        <v>858</v>
      </c>
      <c r="K14" s="71" t="s">
        <v>858</v>
      </c>
      <c r="L14" s="71" t="s">
        <v>858</v>
      </c>
      <c r="M14" s="71" t="s">
        <v>858</v>
      </c>
    </row>
    <row r="15" spans="1:13" ht="16.5" customHeight="1" x14ac:dyDescent="0.25">
      <c r="A15" s="95" t="s">
        <v>33</v>
      </c>
      <c r="B15" s="98" t="str">
        <f>VLOOKUP(A15,'Ind. depurados'!C$10:L$39,10,0)</f>
        <v>MSPS - SNS</v>
      </c>
      <c r="C15" s="52" t="s">
        <v>234</v>
      </c>
      <c r="D15" s="54">
        <f>VLOOKUP($C15,'Ind. depurados'!$C$44:$U$129,3,0)</f>
        <v>2</v>
      </c>
      <c r="E15" s="54">
        <f>VLOOKUP($C15,'Ind. depurados'!$C$44:$U$129,4,0)</f>
        <v>10</v>
      </c>
      <c r="F15" s="54">
        <f>VLOOKUP($C15,'Ind. depurados'!$C$44:$U$129,5,0)</f>
        <v>3</v>
      </c>
      <c r="G15" s="54">
        <f>VLOOKUP($C15,'Ind. depurados'!$C$44:$U$129,6,0)</f>
        <v>3</v>
      </c>
      <c r="H15" s="54">
        <f>VLOOKUP($C15,'Ind. depurados'!$C$44:$U$129,7,0)</f>
        <v>2</v>
      </c>
      <c r="I15" s="45" t="str">
        <f>VLOOKUP(C15,'Ind. depurados'!C$44:Q$140,15,0)</f>
        <v>S213</v>
      </c>
      <c r="J15" s="71" t="s">
        <v>858</v>
      </c>
      <c r="K15" s="71" t="s">
        <v>858</v>
      </c>
      <c r="L15" s="71" t="s">
        <v>858</v>
      </c>
      <c r="M15" s="71" t="s">
        <v>858</v>
      </c>
    </row>
    <row r="16" spans="1:13" ht="16.5" customHeight="1" x14ac:dyDescent="0.25">
      <c r="A16" s="96"/>
      <c r="B16" s="99"/>
      <c r="C16" s="52" t="s">
        <v>256</v>
      </c>
      <c r="D16" s="54">
        <f>VLOOKUP($C16,'Ind. depurados'!$C$44:$U$129,3,0)</f>
        <v>0</v>
      </c>
      <c r="E16" s="54">
        <f>VLOOKUP($C16,'Ind. depurados'!$C$44:$U$129,4,0)</f>
        <v>35</v>
      </c>
      <c r="F16" s="54">
        <f>VLOOKUP($C16,'Ind. depurados'!$C$44:$U$129,5,0)</f>
        <v>25</v>
      </c>
      <c r="G16" s="54">
        <f>VLOOKUP($C16,'Ind. depurados'!$C$44:$U$129,6,0)</f>
        <v>30</v>
      </c>
      <c r="H16" s="54">
        <f>VLOOKUP($C16,'Ind. depurados'!$C$44:$U$129,7,0)</f>
        <v>35</v>
      </c>
      <c r="I16" s="45" t="str">
        <f>VLOOKUP(C16,'Ind. depurados'!C$44:Q$140,15,0)</f>
        <v>S406</v>
      </c>
      <c r="J16" s="71" t="s">
        <v>858</v>
      </c>
      <c r="K16" s="71" t="s">
        <v>858</v>
      </c>
      <c r="L16" s="71" t="s">
        <v>858</v>
      </c>
      <c r="M16" s="71" t="s">
        <v>858</v>
      </c>
    </row>
    <row r="17" spans="1:13" ht="16.5" customHeight="1" x14ac:dyDescent="0.25">
      <c r="A17" s="97"/>
      <c r="B17" s="100"/>
      <c r="C17" s="52" t="s">
        <v>285</v>
      </c>
      <c r="D17" s="54">
        <f>VLOOKUP($C17,'Ind. depurados'!$C$44:$U$129,3,0)</f>
        <v>1</v>
      </c>
      <c r="E17" s="54">
        <f>VLOOKUP($C17,'Ind. depurados'!$C$44:$U$129,4,0)</f>
        <v>6</v>
      </c>
      <c r="F17" s="54">
        <f>VLOOKUP($C17,'Ind. depurados'!$C$44:$U$129,5,0)</f>
        <v>2</v>
      </c>
      <c r="G17" s="54">
        <f>VLOOKUP($C17,'Ind. depurados'!$C$44:$U$129,6,0)</f>
        <v>2</v>
      </c>
      <c r="H17" s="54">
        <f>VLOOKUP($C17,'Ind. depurados'!$C$44:$U$129,7,0)</f>
        <v>1</v>
      </c>
      <c r="I17" s="45" t="str">
        <f>VLOOKUP(C17,'Ind. depurados'!C$44:Q$140,15,0)</f>
        <v>S214</v>
      </c>
      <c r="J17" s="71" t="s">
        <v>858</v>
      </c>
      <c r="K17" s="71" t="s">
        <v>858</v>
      </c>
      <c r="L17" s="71" t="s">
        <v>858</v>
      </c>
      <c r="M17" s="71" t="s">
        <v>858</v>
      </c>
    </row>
    <row r="18" spans="1:13" ht="207.75" customHeight="1" x14ac:dyDescent="0.25">
      <c r="A18" s="63" t="s">
        <v>34</v>
      </c>
      <c r="B18" s="66" t="str">
        <f>VLOOKUP(A18,'Ind. depurados'!C$10:L$39,10,0)</f>
        <v>MSPS - SNS - INVIMA - INS</v>
      </c>
      <c r="C18" s="52" t="s">
        <v>238</v>
      </c>
      <c r="D18" s="54">
        <f>VLOOKUP($C18,'Ind. depurados'!$C$44:$U$129,3,0)</f>
        <v>1</v>
      </c>
      <c r="E18" s="54">
        <f>VLOOKUP($C18,'Ind. depurados'!$C$44:$U$129,4,0)</f>
        <v>4</v>
      </c>
      <c r="F18" s="54">
        <f>VLOOKUP($C18,'Ind. depurados'!$C$44:$U$129,5,0)</f>
        <v>1</v>
      </c>
      <c r="G18" s="54">
        <f>VLOOKUP($C18,'Ind. depurados'!$C$44:$U$129,6,0)</f>
        <v>1</v>
      </c>
      <c r="H18" s="54">
        <f>VLOOKUP($C18,'Ind. depurados'!$C$44:$U$129,7,0)</f>
        <v>1</v>
      </c>
      <c r="I18" s="45" t="str">
        <f>VLOOKUP(C18,'Ind. depurados'!C$44:Q$140,15,0)</f>
        <v>S703</v>
      </c>
      <c r="J18" s="69" t="s">
        <v>880</v>
      </c>
      <c r="K18" s="57" t="s">
        <v>857</v>
      </c>
      <c r="L18" s="71" t="s">
        <v>858</v>
      </c>
      <c r="M18" s="71" t="s">
        <v>858</v>
      </c>
    </row>
    <row r="19" spans="1:13" ht="171" customHeight="1" x14ac:dyDescent="0.25">
      <c r="A19" s="63" t="s">
        <v>35</v>
      </c>
      <c r="B19" s="66" t="str">
        <f>VLOOKUP(A19,'Ind. depurados'!C$10:L$39,10,0)</f>
        <v>MSPS - CDFLA - INC - SAD - SC - INS - SNS - INVIMA - FPSFFNNC - FONPRECON</v>
      </c>
      <c r="C19" s="52" t="s">
        <v>281</v>
      </c>
      <c r="D19" s="53">
        <f>VLOOKUP($C19,'Ind. depurados'!$C$44:$U$129,3,0)</f>
        <v>0.85499999999999998</v>
      </c>
      <c r="E19" s="53">
        <f>VLOOKUP($C19,'Ind. depurados'!$C$44:$U$129,4,0)</f>
        <v>0.92</v>
      </c>
      <c r="F19" s="53">
        <f>VLOOKUP($C19,'Ind. depurados'!$C$44:$U$129,5,0)</f>
        <v>0.90500000000000003</v>
      </c>
      <c r="G19" s="53">
        <f>VLOOKUP($C19,'Ind. depurados'!$C$44:$U$129,6,0)</f>
        <v>0.91200000000000003</v>
      </c>
      <c r="H19" s="53">
        <f>VLOOKUP($C19,'Ind. depurados'!$C$44:$U$129,7,0)</f>
        <v>0.92</v>
      </c>
      <c r="I19" s="45" t="str">
        <f>VLOOKUP(C19,'Ind. depurados'!C$44:Q$140,15,0)</f>
        <v>S211</v>
      </c>
      <c r="J19" s="75" t="s">
        <v>881</v>
      </c>
      <c r="K19" s="68" t="s">
        <v>887</v>
      </c>
      <c r="L19" s="74" t="s">
        <v>858</v>
      </c>
      <c r="M19" s="74" t="s">
        <v>858</v>
      </c>
    </row>
  </sheetData>
  <mergeCells count="15">
    <mergeCell ref="A13:A14"/>
    <mergeCell ref="B13:B14"/>
    <mergeCell ref="A15:A17"/>
    <mergeCell ref="B15:B17"/>
    <mergeCell ref="J11:J12"/>
    <mergeCell ref="K11:K12"/>
    <mergeCell ref="L11:L12"/>
    <mergeCell ref="M11:M12"/>
    <mergeCell ref="B1:E5"/>
    <mergeCell ref="A7:H7"/>
    <mergeCell ref="J7:M7"/>
    <mergeCell ref="A8:H8"/>
    <mergeCell ref="J8:M8"/>
    <mergeCell ref="A11:A12"/>
    <mergeCell ref="B11:B12"/>
  </mergeCells>
  <dataValidations count="1">
    <dataValidation type="list" allowBlank="1" showInputMessage="1" showErrorMessage="1" sqref="A18:A19 A15 A13">
      <formula1>$C$27:$C$31</formula1>
    </dataValidation>
  </dataValidations>
  <pageMargins left="0.7" right="0.7" top="0.75" bottom="0.75" header="0.3" footer="0.3"/>
  <pageSetup paperSize="14" scale="34" fitToHeight="0" orientation="landscape" verticalDpi="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'Ind. depurados'!$C$123</xm:f>
          </x14:formula1>
          <xm:sqref>C19</xm:sqref>
        </x14:dataValidation>
        <x14:dataValidation type="list" allowBlank="1" showInputMessage="1" showErrorMessage="1">
          <x14:formula1>
            <xm:f>'Ind. depurados'!$C$122</xm:f>
          </x14:formula1>
          <xm:sqref>C18</xm:sqref>
        </x14:dataValidation>
        <x14:dataValidation type="list" allowBlank="1" showInputMessage="1" showErrorMessage="1">
          <x14:formula1>
            <xm:f>'Ind. depurados'!$C$119:$C$121</xm:f>
          </x14:formula1>
          <xm:sqref>C15:C17</xm:sqref>
        </x14:dataValidation>
        <x14:dataValidation type="list" allowBlank="1" showInputMessage="1" showErrorMessage="1">
          <x14:formula1>
            <xm:f>'Ind. depurados'!$C$117:$C$118</xm:f>
          </x14:formula1>
          <xm:sqref>C13:C14</xm:sqref>
        </x14:dataValidation>
        <x14:dataValidation type="list" allowBlank="1" showInputMessage="1" showErrorMessage="1">
          <x14:formula1>
            <xm:f>'Ind. depurados'!$C$115:$C$116</xm:f>
          </x14:formula1>
          <xm:sqref>C11:C12</xm:sqref>
        </x14:dataValidation>
        <x14:dataValidation type="list" allowBlank="1" showInputMessage="1" showErrorMessage="1">
          <x14:formula1>
            <xm:f>'Ind. depurados'!$C$27:$C$31</xm:f>
          </x14:formula1>
          <xm:sqref>A11</xm:sqref>
        </x14:dataValidation>
        <x14:dataValidation type="list" allowBlank="1" showInputMessage="1" showErrorMessage="1">
          <x14:formula1>
            <xm:f>'Ind. depurados'!$N$9:$N$20</xm:f>
          </x14:formula1>
          <xm:sqref>J7:M7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G1" workbookViewId="0">
      <selection activeCell="P19" sqref="P19"/>
    </sheetView>
  </sheetViews>
  <sheetFormatPr baseColWidth="10" defaultRowHeight="12.75" x14ac:dyDescent="0.25"/>
  <cols>
    <col min="1" max="1" width="47.85546875" style="45" customWidth="1"/>
    <col min="2" max="2" width="20.42578125" style="45" customWidth="1"/>
    <col min="3" max="3" width="89.42578125" style="45" customWidth="1"/>
    <col min="4" max="8" width="9.42578125" style="45" customWidth="1"/>
    <col min="9" max="9" width="0" style="45" hidden="1" customWidth="1"/>
    <col min="10" max="13" width="27.7109375" style="45" customWidth="1"/>
    <col min="14" max="16384" width="11.42578125" style="45"/>
  </cols>
  <sheetData>
    <row r="1" spans="1:13" x14ac:dyDescent="0.25">
      <c r="B1" s="86" t="s">
        <v>795</v>
      </c>
      <c r="C1" s="87"/>
      <c r="D1" s="87"/>
      <c r="E1" s="87"/>
    </row>
    <row r="2" spans="1:13" x14ac:dyDescent="0.25">
      <c r="B2" s="87"/>
      <c r="C2" s="87"/>
      <c r="D2" s="87"/>
      <c r="E2" s="87"/>
    </row>
    <row r="3" spans="1:13" x14ac:dyDescent="0.25">
      <c r="B3" s="87"/>
      <c r="C3" s="87"/>
      <c r="D3" s="87"/>
      <c r="E3" s="87"/>
    </row>
    <row r="4" spans="1:13" x14ac:dyDescent="0.25">
      <c r="B4" s="87"/>
      <c r="C4" s="87"/>
      <c r="D4" s="87"/>
      <c r="E4" s="87"/>
    </row>
    <row r="5" spans="1:13" x14ac:dyDescent="0.25">
      <c r="B5" s="87"/>
      <c r="C5" s="87"/>
      <c r="D5" s="87"/>
      <c r="E5" s="87"/>
    </row>
    <row r="6" spans="1:13" x14ac:dyDescent="0.25">
      <c r="A6" s="46"/>
    </row>
    <row r="7" spans="1:13" ht="43.5" customHeight="1" x14ac:dyDescent="0.25">
      <c r="A7" s="88" t="s">
        <v>792</v>
      </c>
      <c r="B7" s="88"/>
      <c r="C7" s="88"/>
      <c r="D7" s="88"/>
      <c r="E7" s="88"/>
      <c r="F7" s="88"/>
      <c r="G7" s="88"/>
      <c r="H7" s="88"/>
      <c r="J7" s="89" t="s">
        <v>848</v>
      </c>
      <c r="K7" s="89"/>
      <c r="L7" s="89"/>
      <c r="M7" s="89"/>
    </row>
    <row r="8" spans="1:13" ht="20.25" customHeight="1" x14ac:dyDescent="0.25">
      <c r="A8" s="88" t="s">
        <v>834</v>
      </c>
      <c r="B8" s="88"/>
      <c r="C8" s="88"/>
      <c r="D8" s="88"/>
      <c r="E8" s="88"/>
      <c r="F8" s="88"/>
      <c r="G8" s="88"/>
      <c r="H8" s="88"/>
      <c r="J8" s="90" t="s">
        <v>851</v>
      </c>
      <c r="K8" s="90"/>
      <c r="L8" s="90"/>
      <c r="M8" s="90"/>
    </row>
    <row r="9" spans="1:13" ht="2.25" customHeight="1" x14ac:dyDescent="0.25">
      <c r="A9" s="47"/>
      <c r="B9" s="47"/>
    </row>
    <row r="10" spans="1:13" ht="36" x14ac:dyDescent="0.25">
      <c r="A10" s="48" t="s">
        <v>19</v>
      </c>
      <c r="B10" s="49" t="s">
        <v>217</v>
      </c>
      <c r="C10" s="49" t="s">
        <v>3</v>
      </c>
      <c r="D10" s="50" t="s">
        <v>4</v>
      </c>
      <c r="E10" s="50" t="s">
        <v>5</v>
      </c>
      <c r="F10" s="50">
        <v>2016</v>
      </c>
      <c r="G10" s="50">
        <v>2017</v>
      </c>
      <c r="H10" s="51">
        <v>2018</v>
      </c>
      <c r="J10" s="51" t="s">
        <v>852</v>
      </c>
      <c r="K10" s="51" t="s">
        <v>853</v>
      </c>
      <c r="L10" s="51" t="s">
        <v>854</v>
      </c>
      <c r="M10" s="51" t="s">
        <v>472</v>
      </c>
    </row>
    <row r="11" spans="1:13" ht="26.25" customHeight="1" x14ac:dyDescent="0.25">
      <c r="A11" s="63" t="s">
        <v>36</v>
      </c>
      <c r="B11" s="64" t="str">
        <f>VLOOKUP(A11,'Ind. depurados'!C$10:L$39,10,0)</f>
        <v>MSPS</v>
      </c>
      <c r="C11" s="52" t="s">
        <v>266</v>
      </c>
      <c r="D11" s="53">
        <f>VLOOKUP($C11,'Ind. depurados'!$C$44:$U$129,3,0)</f>
        <v>0.41</v>
      </c>
      <c r="E11" s="53">
        <f>VLOOKUP($C11,'Ind. depurados'!$C$44:$U$129,4,0)</f>
        <v>0.6</v>
      </c>
      <c r="F11" s="53">
        <f>VLOOKUP($C11,'Ind. depurados'!$C$44:$U$129,5,0)</f>
        <v>0.5</v>
      </c>
      <c r="G11" s="53">
        <f>VLOOKUP($C11,'Ind. depurados'!$C$44:$U$129,6,0)</f>
        <v>0.55000000000000004</v>
      </c>
      <c r="H11" s="53">
        <f>VLOOKUP($C11,'Ind. depurados'!$C$44:$U$129,7,0)</f>
        <v>0.6</v>
      </c>
      <c r="I11" s="45" t="str">
        <f>VLOOKUP(C11,'Ind. depurados'!C$44:Q$140,15,0)</f>
        <v>S402</v>
      </c>
      <c r="J11" s="71" t="s">
        <v>858</v>
      </c>
      <c r="K11" s="71" t="s">
        <v>858</v>
      </c>
      <c r="L11" s="71" t="s">
        <v>858</v>
      </c>
      <c r="M11" s="71" t="s">
        <v>858</v>
      </c>
    </row>
    <row r="12" spans="1:13" ht="16.5" hidden="1" customHeight="1" x14ac:dyDescent="0.25">
      <c r="A12" s="63" t="s">
        <v>37</v>
      </c>
      <c r="B12" s="64" t="str">
        <f>VLOOKUP(A12,'Ind. depurados'!C$10:L$39,10,0)</f>
        <v>MSPS</v>
      </c>
      <c r="C12" s="52"/>
      <c r="D12" s="53" t="e">
        <f>VLOOKUP($C12,'Ind. depurados'!$C$44:$U$129,3,0)</f>
        <v>#N/A</v>
      </c>
      <c r="E12" s="53" t="e">
        <f>VLOOKUP($C12,'Ind. depurados'!$C$44:$U$129,4,0)</f>
        <v>#N/A</v>
      </c>
      <c r="F12" s="53" t="e">
        <f>VLOOKUP($C12,'Ind. depurados'!$C$44:$U$129,5,0)</f>
        <v>#N/A</v>
      </c>
      <c r="G12" s="53" t="e">
        <f>VLOOKUP($C12,'Ind. depurados'!$C$44:$U$129,6,0)</f>
        <v>#N/A</v>
      </c>
      <c r="H12" s="53" t="e">
        <f>VLOOKUP($C12,'Ind. depurados'!$C$44:$U$129,7,0)</f>
        <v>#N/A</v>
      </c>
      <c r="I12" s="45" t="e">
        <f>VLOOKUP(C12,'Ind. depurados'!C$44:Q$140,15,0)</f>
        <v>#N/A</v>
      </c>
      <c r="J12" s="71"/>
      <c r="K12" s="71"/>
      <c r="L12" s="71"/>
      <c r="M12" s="71"/>
    </row>
    <row r="13" spans="1:13" ht="16.5" customHeight="1" x14ac:dyDescent="0.25">
      <c r="A13" s="95" t="s">
        <v>38</v>
      </c>
      <c r="B13" s="98" t="str">
        <f>VLOOKUP(A13,'Ind. depurados'!C$10:L$39,10,0)</f>
        <v>MSPS</v>
      </c>
      <c r="C13" s="52" t="s">
        <v>240</v>
      </c>
      <c r="D13" s="58">
        <f>VLOOKUP($C13,'Ind. depurados'!$C$44:$U$129,3,0)</f>
        <v>0.3</v>
      </c>
      <c r="E13" s="58">
        <f>VLOOKUP($C13,'Ind. depurados'!$C$44:$U$129,4,0)</f>
        <v>0.25</v>
      </c>
      <c r="F13" s="58">
        <f>VLOOKUP($C13,'Ind. depurados'!$C$44:$U$129,5,0)</f>
        <v>0.28999999999999998</v>
      </c>
      <c r="G13" s="58">
        <f>VLOOKUP($C13,'Ind. depurados'!$C$44:$U$129,6,0)</f>
        <v>0.27</v>
      </c>
      <c r="H13" s="58">
        <f>VLOOKUP($C13,'Ind. depurados'!$C$44:$U$129,7,0)</f>
        <v>0.25</v>
      </c>
      <c r="I13" s="45" t="str">
        <f>VLOOKUP(C13,'Ind. depurados'!C$44:Q$140,15,0)</f>
        <v>S403</v>
      </c>
      <c r="J13" s="71" t="s">
        <v>858</v>
      </c>
      <c r="K13" s="71" t="s">
        <v>858</v>
      </c>
      <c r="L13" s="71" t="s">
        <v>858</v>
      </c>
      <c r="M13" s="71" t="s">
        <v>858</v>
      </c>
    </row>
    <row r="14" spans="1:13" ht="16.5" customHeight="1" x14ac:dyDescent="0.25">
      <c r="A14" s="97"/>
      <c r="B14" s="100"/>
      <c r="C14" s="52" t="s">
        <v>392</v>
      </c>
      <c r="D14" s="54">
        <f>VLOOKUP($C14,'Ind. depurados'!$C$44:$U$129,3,0)</f>
        <v>1610402</v>
      </c>
      <c r="E14" s="54">
        <f>VLOOKUP($C14,'Ind. depurados'!$C$44:$U$129,4,0)</f>
        <v>661522</v>
      </c>
      <c r="F14" s="54">
        <f>VLOOKUP($C14,'Ind. depurados'!$C$44:$U$129,5,0)</f>
        <v>182235</v>
      </c>
      <c r="G14" s="54">
        <f>VLOOKUP($C14,'Ind. depurados'!$C$44:$U$129,6,0)</f>
        <v>219867</v>
      </c>
      <c r="H14" s="54">
        <f>VLOOKUP($C14,'Ind. depurados'!$C$44:$U$129,7,0)</f>
        <v>259420</v>
      </c>
      <c r="I14" s="45" t="str">
        <f>VLOOKUP(C14,'Ind. depurados'!C$44:Q$140,15,0)</f>
        <v>S525</v>
      </c>
      <c r="J14" s="71" t="s">
        <v>858</v>
      </c>
      <c r="K14" s="71" t="s">
        <v>858</v>
      </c>
      <c r="L14" s="71" t="s">
        <v>858</v>
      </c>
      <c r="M14" s="71" t="s">
        <v>858</v>
      </c>
    </row>
    <row r="15" spans="1:13" ht="52.5" customHeight="1" x14ac:dyDescent="0.25">
      <c r="A15" s="63" t="s">
        <v>39</v>
      </c>
      <c r="B15" s="66" t="str">
        <f>VLOOKUP(A15,'Ind. depurados'!C$10:L$39,10,0)</f>
        <v>MSPS - INVIMA</v>
      </c>
      <c r="C15" s="52" t="s">
        <v>226</v>
      </c>
      <c r="D15" s="55">
        <f>VLOOKUP($C15,'Ind. depurados'!$C$44:$U$129,3,0)</f>
        <v>1</v>
      </c>
      <c r="E15" s="55">
        <f>VLOOKUP($C15,'Ind. depurados'!$C$44:$U$129,4,0)</f>
        <v>1.3</v>
      </c>
      <c r="F15" s="55">
        <f>VLOOKUP($C15,'Ind. depurados'!$C$44:$U$129,5,0)</f>
        <v>1.2</v>
      </c>
      <c r="G15" s="55">
        <f>VLOOKUP($C15,'Ind. depurados'!$C$44:$U$129,6,0)</f>
        <v>1.3</v>
      </c>
      <c r="H15" s="55">
        <f>VLOOKUP($C15,'Ind. depurados'!$C$44:$U$129,7,0)</f>
        <v>1.3</v>
      </c>
      <c r="I15" s="45" t="str">
        <f>VLOOKUP(C15,'Ind. depurados'!C$44:Q$140,15,0)</f>
        <v>S405</v>
      </c>
      <c r="J15" s="68" t="s">
        <v>860</v>
      </c>
      <c r="K15" s="71" t="s">
        <v>858</v>
      </c>
      <c r="L15" s="71" t="s">
        <v>858</v>
      </c>
      <c r="M15" s="71" t="s">
        <v>858</v>
      </c>
    </row>
    <row r="16" spans="1:13" ht="16.5" hidden="1" customHeight="1" x14ac:dyDescent="0.25">
      <c r="A16" s="63" t="s">
        <v>40</v>
      </c>
      <c r="B16" s="64" t="str">
        <f>VLOOKUP(A16,'Ind. depurados'!C$10:L$39,10,0)</f>
        <v>MSPS</v>
      </c>
      <c r="C16" s="52"/>
      <c r="D16" s="53" t="e">
        <f>VLOOKUP($C16,'Ind. depurados'!$C$44:$U$129,3,0)</f>
        <v>#N/A</v>
      </c>
      <c r="E16" s="53" t="e">
        <f>VLOOKUP($C16,'Ind. depurados'!$C$44:$U$129,4,0)</f>
        <v>#N/A</v>
      </c>
      <c r="F16" s="53" t="e">
        <f>VLOOKUP($C16,'Ind. depurados'!$C$44:$U$129,5,0)</f>
        <v>#N/A</v>
      </c>
      <c r="G16" s="53" t="e">
        <f>VLOOKUP($C16,'Ind. depurados'!$C$44:$U$129,6,0)</f>
        <v>#N/A</v>
      </c>
      <c r="H16" s="53" t="e">
        <f>VLOOKUP($C16,'Ind. depurados'!$C$44:$U$129,7,0)</f>
        <v>#N/A</v>
      </c>
      <c r="I16" s="45" t="e">
        <f>VLOOKUP(C16,'Ind. depurados'!C$44:Q$140,15,0)</f>
        <v>#N/A</v>
      </c>
      <c r="J16" s="57"/>
      <c r="K16" s="71"/>
      <c r="L16" s="71"/>
      <c r="M16" s="71"/>
    </row>
    <row r="17" spans="1:13" ht="16.5" hidden="1" customHeight="1" x14ac:dyDescent="0.25">
      <c r="A17" s="63" t="s">
        <v>41</v>
      </c>
      <c r="B17" s="64" t="str">
        <f>VLOOKUP(A17,'Ind. depurados'!C$10:L$39,10,0)</f>
        <v>SNS - INVIMA</v>
      </c>
      <c r="C17" s="52"/>
      <c r="D17" s="53" t="e">
        <f>VLOOKUP($C17,'Ind. depurados'!$C$44:$U$129,3,0)</f>
        <v>#N/A</v>
      </c>
      <c r="E17" s="53" t="e">
        <f>VLOOKUP($C17,'Ind. depurados'!$C$44:$U$129,4,0)</f>
        <v>#N/A</v>
      </c>
      <c r="F17" s="53" t="e">
        <f>VLOOKUP($C17,'Ind. depurados'!$C$44:$U$129,5,0)</f>
        <v>#N/A</v>
      </c>
      <c r="G17" s="53" t="e">
        <f>VLOOKUP($C17,'Ind. depurados'!$C$44:$U$129,6,0)</f>
        <v>#N/A</v>
      </c>
      <c r="H17" s="53" t="e">
        <f>VLOOKUP($C17,'Ind. depurados'!$C$44:$U$129,7,0)</f>
        <v>#N/A</v>
      </c>
      <c r="I17" s="45" t="e">
        <f>VLOOKUP(C17,'Ind. depurados'!C$44:Q$140,15,0)</f>
        <v>#N/A</v>
      </c>
      <c r="J17" s="57"/>
      <c r="K17" s="71"/>
      <c r="L17" s="71"/>
      <c r="M17" s="71"/>
    </row>
    <row r="18" spans="1:13" ht="16.5" hidden="1" customHeight="1" x14ac:dyDescent="0.25">
      <c r="A18" s="63" t="s">
        <v>42</v>
      </c>
      <c r="B18" s="64" t="str">
        <f>VLOOKUP(A18,'Ind. depurados'!C$10:L$39,10,0)</f>
        <v>MSPS</v>
      </c>
      <c r="C18" s="52"/>
      <c r="D18" s="53" t="e">
        <f>VLOOKUP($C18,'Ind. depurados'!$C$44:$U$129,3,0)</f>
        <v>#N/A</v>
      </c>
      <c r="E18" s="53" t="e">
        <f>VLOOKUP($C18,'Ind. depurados'!$C$44:$U$129,4,0)</f>
        <v>#N/A</v>
      </c>
      <c r="F18" s="53" t="e">
        <f>VLOOKUP($C18,'Ind. depurados'!$C$44:$U$129,5,0)</f>
        <v>#N/A</v>
      </c>
      <c r="G18" s="53" t="e">
        <f>VLOOKUP($C18,'Ind. depurados'!$C$44:$U$129,6,0)</f>
        <v>#N/A</v>
      </c>
      <c r="H18" s="53" t="e">
        <f>VLOOKUP($C18,'Ind. depurados'!$C$44:$U$129,7,0)</f>
        <v>#N/A</v>
      </c>
      <c r="I18" s="45" t="e">
        <f>VLOOKUP(C18,'Ind. depurados'!C$44:Q$140,15,0)</f>
        <v>#N/A</v>
      </c>
      <c r="J18" s="57"/>
      <c r="K18" s="71"/>
      <c r="L18" s="71"/>
      <c r="M18" s="71"/>
    </row>
    <row r="19" spans="1:13" ht="25.5" customHeight="1" x14ac:dyDescent="0.25">
      <c r="A19" s="63" t="s">
        <v>43</v>
      </c>
      <c r="B19" s="64" t="str">
        <f>VLOOKUP(A19,'Ind. depurados'!C$10:L$39,10,0)</f>
        <v>MSPA</v>
      </c>
      <c r="C19" s="52" t="s">
        <v>244</v>
      </c>
      <c r="D19" s="55">
        <f>VLOOKUP($C19,'Ind. depurados'!$C$44:$U$129,3,0)</f>
        <v>1.7</v>
      </c>
      <c r="E19" s="55">
        <f>VLOOKUP($C19,'Ind. depurados'!$C$44:$U$129,4,0)</f>
        <v>1.2</v>
      </c>
      <c r="F19" s="55">
        <f>VLOOKUP($C19,'Ind. depurados'!$C$44:$U$129,5,0)</f>
        <v>1.5</v>
      </c>
      <c r="G19" s="55">
        <f>VLOOKUP($C19,'Ind. depurados'!$C$44:$U$129,6,0)</f>
        <v>1.3</v>
      </c>
      <c r="H19" s="55">
        <f>VLOOKUP($C19,'Ind. depurados'!$C$44:$U$129,7,0)</f>
        <v>1.2</v>
      </c>
      <c r="I19" s="45" t="str">
        <f>VLOOKUP(C19,'Ind. depurados'!C$44:Q$140,15,0)</f>
        <v>S401</v>
      </c>
      <c r="J19" s="71" t="s">
        <v>858</v>
      </c>
      <c r="K19" s="71" t="s">
        <v>858</v>
      </c>
      <c r="L19" s="71" t="s">
        <v>858</v>
      </c>
      <c r="M19" s="71" t="s">
        <v>858</v>
      </c>
    </row>
  </sheetData>
  <mergeCells count="7">
    <mergeCell ref="A13:A14"/>
    <mergeCell ref="B13:B14"/>
    <mergeCell ref="B1:E5"/>
    <mergeCell ref="A7:H7"/>
    <mergeCell ref="J7:M7"/>
    <mergeCell ref="A8:H8"/>
    <mergeCell ref="J8:M8"/>
  </mergeCells>
  <dataValidations count="1">
    <dataValidation type="list" allowBlank="1" showInputMessage="1" showErrorMessage="1" sqref="A15:A19">
      <formula1>$C$32:$C$39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'Ind. depurados'!$C$32:$C$39</xm:f>
          </x14:formula1>
          <xm:sqref>A11:A13</xm:sqref>
        </x14:dataValidation>
        <x14:dataValidation type="list" allowBlank="1" showInputMessage="1" showErrorMessage="1">
          <x14:formula1>
            <xm:f>'Ind. depurados'!$C$125</xm:f>
          </x14:formula1>
          <xm:sqref>C11</xm:sqref>
        </x14:dataValidation>
        <x14:dataValidation type="list" allowBlank="1" showInputMessage="1" showErrorMessage="1">
          <x14:formula1>
            <xm:f>'Ind. depurados'!$C$126:$C$127</xm:f>
          </x14:formula1>
          <xm:sqref>C13:C14</xm:sqref>
        </x14:dataValidation>
        <x14:dataValidation type="list" allowBlank="1" showInputMessage="1" showErrorMessage="1">
          <x14:formula1>
            <xm:f>'Ind. depurados'!$C$128</xm:f>
          </x14:formula1>
          <xm:sqref>C15</xm:sqref>
        </x14:dataValidation>
        <x14:dataValidation type="list" allowBlank="1" showInputMessage="1" showErrorMessage="1">
          <x14:formula1>
            <xm:f>'Ind. depurados'!$C$129</xm:f>
          </x14:formula1>
          <xm:sqref>C19</xm:sqref>
        </x14:dataValidation>
        <x14:dataValidation type="list" allowBlank="1" showInputMessage="1" showErrorMessage="1">
          <x14:formula1>
            <xm:f>'Ind. depurados'!$N$9:$N$20</xm:f>
          </x14:formula1>
          <xm:sqref>J7:M7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topLeftCell="E1" zoomScale="90" zoomScaleNormal="90" workbookViewId="0">
      <selection activeCell="N4" sqref="N4"/>
    </sheetView>
  </sheetViews>
  <sheetFormatPr baseColWidth="10" defaultRowHeight="12.75" x14ac:dyDescent="0.25"/>
  <cols>
    <col min="1" max="1" width="47.85546875" style="45" customWidth="1"/>
    <col min="2" max="2" width="30" style="45" customWidth="1"/>
    <col min="3" max="3" width="89.42578125" style="45" customWidth="1"/>
    <col min="4" max="8" width="9.42578125" style="45" customWidth="1"/>
    <col min="9" max="9" width="0" style="45" hidden="1" customWidth="1"/>
    <col min="10" max="10" width="81.5703125" style="45" customWidth="1"/>
    <col min="11" max="11" width="28.5703125" style="45" customWidth="1"/>
    <col min="12" max="13" width="27.7109375" style="45" customWidth="1"/>
    <col min="14" max="16384" width="11.42578125" style="45"/>
  </cols>
  <sheetData>
    <row r="1" spans="1:13" x14ac:dyDescent="0.25">
      <c r="B1" s="86" t="s">
        <v>795</v>
      </c>
      <c r="C1" s="87"/>
      <c r="D1" s="87"/>
      <c r="E1" s="87"/>
    </row>
    <row r="2" spans="1:13" x14ac:dyDescent="0.25">
      <c r="B2" s="87"/>
      <c r="C2" s="87"/>
      <c r="D2" s="87"/>
      <c r="E2" s="87"/>
    </row>
    <row r="3" spans="1:13" x14ac:dyDescent="0.25">
      <c r="B3" s="87"/>
      <c r="C3" s="87"/>
      <c r="D3" s="87"/>
      <c r="E3" s="87"/>
    </row>
    <row r="4" spans="1:13" x14ac:dyDescent="0.25">
      <c r="B4" s="87"/>
      <c r="C4" s="87"/>
      <c r="D4" s="87"/>
      <c r="E4" s="87"/>
    </row>
    <row r="5" spans="1:13" x14ac:dyDescent="0.25">
      <c r="B5" s="87"/>
      <c r="C5" s="87"/>
      <c r="D5" s="87"/>
      <c r="E5" s="87"/>
    </row>
    <row r="6" spans="1:13" x14ac:dyDescent="0.25">
      <c r="A6" s="59"/>
    </row>
    <row r="7" spans="1:13" ht="43.5" customHeight="1" x14ac:dyDescent="0.25">
      <c r="A7" s="115" t="s">
        <v>796</v>
      </c>
      <c r="B7" s="115"/>
      <c r="C7" s="115"/>
      <c r="D7" s="115"/>
      <c r="E7" s="115"/>
      <c r="F7" s="115"/>
      <c r="G7" s="115"/>
      <c r="H7" s="115"/>
      <c r="J7" s="89" t="s">
        <v>848</v>
      </c>
      <c r="K7" s="89"/>
      <c r="L7" s="89"/>
      <c r="M7" s="89"/>
    </row>
    <row r="8" spans="1:13" ht="20.25" customHeight="1" x14ac:dyDescent="0.25">
      <c r="A8" s="115" t="s">
        <v>797</v>
      </c>
      <c r="B8" s="115"/>
      <c r="C8" s="115"/>
      <c r="D8" s="115"/>
      <c r="E8" s="115"/>
      <c r="F8" s="115"/>
      <c r="G8" s="115"/>
      <c r="H8" s="115"/>
      <c r="J8" s="90" t="s">
        <v>851</v>
      </c>
      <c r="K8" s="90"/>
      <c r="L8" s="90"/>
      <c r="M8" s="90"/>
    </row>
    <row r="9" spans="1:13" ht="2.25" customHeight="1" x14ac:dyDescent="0.25">
      <c r="A9" s="60"/>
      <c r="B9" s="60"/>
      <c r="C9" s="59"/>
      <c r="D9" s="59"/>
      <c r="E9" s="59"/>
      <c r="F9" s="59"/>
      <c r="G9" s="59"/>
      <c r="H9" s="59"/>
    </row>
    <row r="10" spans="1:13" ht="51.75" customHeight="1" x14ac:dyDescent="0.25">
      <c r="A10" s="61" t="s">
        <v>19</v>
      </c>
      <c r="B10" s="61" t="s">
        <v>217</v>
      </c>
      <c r="C10" s="61" t="s">
        <v>3</v>
      </c>
      <c r="D10" s="61" t="s">
        <v>4</v>
      </c>
      <c r="E10" s="61" t="s">
        <v>5</v>
      </c>
      <c r="F10" s="61">
        <v>2016</v>
      </c>
      <c r="G10" s="61">
        <v>2017</v>
      </c>
      <c r="H10" s="61">
        <v>2018</v>
      </c>
      <c r="J10" s="51" t="s">
        <v>852</v>
      </c>
      <c r="K10" s="51" t="s">
        <v>853</v>
      </c>
      <c r="L10" s="51" t="s">
        <v>854</v>
      </c>
      <c r="M10" s="51" t="s">
        <v>472</v>
      </c>
    </row>
    <row r="11" spans="1:13" ht="123" customHeight="1" x14ac:dyDescent="0.25">
      <c r="A11" s="91" t="s">
        <v>798</v>
      </c>
      <c r="B11" s="114" t="s">
        <v>794</v>
      </c>
      <c r="C11" s="52" t="s">
        <v>799</v>
      </c>
      <c r="D11" s="54">
        <v>0</v>
      </c>
      <c r="E11" s="54">
        <v>10</v>
      </c>
      <c r="F11" s="54">
        <v>0</v>
      </c>
      <c r="G11" s="54">
        <v>5</v>
      </c>
      <c r="H11" s="54">
        <v>10</v>
      </c>
      <c r="I11" s="45" t="e">
        <f>VLOOKUP(C11,'Ind. depurados'!C$44:Q$140,15,0)</f>
        <v>#N/A</v>
      </c>
      <c r="J11" s="68" t="s">
        <v>861</v>
      </c>
      <c r="K11" s="57" t="s">
        <v>862</v>
      </c>
      <c r="L11" s="71" t="s">
        <v>858</v>
      </c>
      <c r="M11" s="71" t="s">
        <v>858</v>
      </c>
    </row>
    <row r="12" spans="1:13" ht="157.5" customHeight="1" x14ac:dyDescent="0.25">
      <c r="A12" s="91"/>
      <c r="B12" s="114"/>
      <c r="C12" s="52" t="s">
        <v>800</v>
      </c>
      <c r="D12" s="54">
        <v>5</v>
      </c>
      <c r="E12" s="54">
        <v>10</v>
      </c>
      <c r="F12" s="54">
        <v>5</v>
      </c>
      <c r="G12" s="54">
        <v>10</v>
      </c>
      <c r="H12" s="54">
        <v>10</v>
      </c>
      <c r="I12" s="45" t="e">
        <f>VLOOKUP(C12,'Ind. depurados'!C$44:Q$140,15,0)</f>
        <v>#N/A</v>
      </c>
      <c r="J12" s="68" t="s">
        <v>882</v>
      </c>
      <c r="K12" s="57" t="s">
        <v>883</v>
      </c>
      <c r="L12" s="71" t="s">
        <v>858</v>
      </c>
      <c r="M12" s="71" t="s">
        <v>858</v>
      </c>
    </row>
    <row r="13" spans="1:13" ht="112.5" customHeight="1" x14ac:dyDescent="0.25">
      <c r="A13" s="91"/>
      <c r="B13" s="114"/>
      <c r="C13" s="52" t="s">
        <v>801</v>
      </c>
      <c r="D13" s="54">
        <v>5</v>
      </c>
      <c r="E13" s="54">
        <v>10</v>
      </c>
      <c r="F13" s="54">
        <v>5</v>
      </c>
      <c r="G13" s="54">
        <v>10</v>
      </c>
      <c r="H13" s="54">
        <v>10</v>
      </c>
      <c r="I13" s="45" t="e">
        <f>VLOOKUP(C13,'Ind. depurados'!C$44:Q$140,15,0)</f>
        <v>#N/A</v>
      </c>
      <c r="J13" s="68" t="s">
        <v>863</v>
      </c>
      <c r="K13" s="57" t="s">
        <v>857</v>
      </c>
      <c r="L13" s="71" t="s">
        <v>858</v>
      </c>
      <c r="M13" s="71" t="s">
        <v>858</v>
      </c>
    </row>
    <row r="14" spans="1:13" ht="24" customHeight="1" x14ac:dyDescent="0.25">
      <c r="A14" s="116" t="s">
        <v>802</v>
      </c>
      <c r="B14" s="117"/>
      <c r="C14" s="117"/>
      <c r="D14" s="117"/>
      <c r="E14" s="117"/>
      <c r="F14" s="117"/>
      <c r="G14" s="117"/>
      <c r="H14" s="117"/>
      <c r="I14" s="117"/>
      <c r="J14" s="117"/>
      <c r="K14" s="117"/>
      <c r="L14" s="117"/>
      <c r="M14" s="117"/>
    </row>
    <row r="15" spans="1:13" ht="51.75" customHeight="1" x14ac:dyDescent="0.25">
      <c r="A15" s="61" t="s">
        <v>19</v>
      </c>
      <c r="B15" s="61" t="s">
        <v>217</v>
      </c>
      <c r="C15" s="61" t="s">
        <v>3</v>
      </c>
      <c r="D15" s="61" t="s">
        <v>4</v>
      </c>
      <c r="E15" s="61" t="s">
        <v>5</v>
      </c>
      <c r="F15" s="61">
        <v>2016</v>
      </c>
      <c r="G15" s="61">
        <v>2017</v>
      </c>
      <c r="H15" s="61">
        <v>2018</v>
      </c>
      <c r="J15" s="51" t="s">
        <v>852</v>
      </c>
      <c r="K15" s="51" t="s">
        <v>853</v>
      </c>
      <c r="L15" s="51" t="s">
        <v>854</v>
      </c>
      <c r="M15" s="51" t="s">
        <v>472</v>
      </c>
    </row>
    <row r="16" spans="1:13" ht="17.25" customHeight="1" x14ac:dyDescent="0.25">
      <c r="A16" s="63" t="s">
        <v>803</v>
      </c>
      <c r="B16" s="65" t="s">
        <v>7</v>
      </c>
      <c r="C16" s="52" t="s">
        <v>804</v>
      </c>
      <c r="D16" s="54">
        <v>0</v>
      </c>
      <c r="E16" s="54">
        <v>1</v>
      </c>
      <c r="F16" s="54">
        <v>1</v>
      </c>
      <c r="G16" s="54">
        <v>1</v>
      </c>
      <c r="H16" s="54">
        <v>1</v>
      </c>
      <c r="I16" s="45" t="e">
        <f>VLOOKUP(C16,'Ind. depurados'!C$44:Q$140,15,0)</f>
        <v>#N/A</v>
      </c>
      <c r="J16" s="57" t="s">
        <v>858</v>
      </c>
      <c r="K16" s="71" t="s">
        <v>858</v>
      </c>
      <c r="L16" s="71" t="s">
        <v>858</v>
      </c>
      <c r="M16" s="71" t="s">
        <v>858</v>
      </c>
    </row>
    <row r="17" spans="1:13" ht="111" customHeight="1" x14ac:dyDescent="0.25">
      <c r="A17" s="91" t="s">
        <v>805</v>
      </c>
      <c r="B17" s="114" t="s">
        <v>794</v>
      </c>
      <c r="C17" s="52" t="s">
        <v>806</v>
      </c>
      <c r="D17" s="54">
        <v>5</v>
      </c>
      <c r="E17" s="54">
        <v>10</v>
      </c>
      <c r="F17" s="54">
        <v>5</v>
      </c>
      <c r="G17" s="54">
        <v>10</v>
      </c>
      <c r="H17" s="54">
        <v>10</v>
      </c>
      <c r="I17" s="45" t="e">
        <f>VLOOKUP(C17,'Ind. depurados'!C$44:Q$140,15,0)</f>
        <v>#N/A</v>
      </c>
      <c r="J17" s="68" t="s">
        <v>864</v>
      </c>
      <c r="K17" s="57" t="s">
        <v>857</v>
      </c>
      <c r="L17" s="71" t="s">
        <v>858</v>
      </c>
      <c r="M17" s="71" t="s">
        <v>858</v>
      </c>
    </row>
    <row r="18" spans="1:13" ht="132.75" customHeight="1" x14ac:dyDescent="0.25">
      <c r="A18" s="91"/>
      <c r="B18" s="114"/>
      <c r="C18" s="52" t="s">
        <v>807</v>
      </c>
      <c r="D18" s="54">
        <v>5</v>
      </c>
      <c r="E18" s="54">
        <v>10</v>
      </c>
      <c r="F18" s="54">
        <v>5</v>
      </c>
      <c r="G18" s="54">
        <v>10</v>
      </c>
      <c r="H18" s="54">
        <v>10</v>
      </c>
      <c r="I18" s="45" t="e">
        <f>VLOOKUP(C18,'Ind. depurados'!C$44:Q$140,15,0)</f>
        <v>#N/A</v>
      </c>
      <c r="J18" s="68" t="s">
        <v>875</v>
      </c>
      <c r="K18" s="57" t="s">
        <v>857</v>
      </c>
      <c r="L18" s="71" t="s">
        <v>858</v>
      </c>
      <c r="M18" s="71" t="s">
        <v>858</v>
      </c>
    </row>
    <row r="19" spans="1:13" ht="24" customHeight="1" x14ac:dyDescent="0.25">
      <c r="A19" s="91"/>
      <c r="B19" s="114"/>
      <c r="C19" s="52" t="s">
        <v>808</v>
      </c>
      <c r="D19" s="62">
        <v>0</v>
      </c>
      <c r="E19" s="62">
        <v>1</v>
      </c>
      <c r="F19" s="62">
        <v>0.5</v>
      </c>
      <c r="G19" s="62">
        <v>0.7</v>
      </c>
      <c r="H19" s="62">
        <v>1</v>
      </c>
      <c r="I19" s="45" t="e">
        <f>VLOOKUP(C19,'Ind. depurados'!C$44:Q$140,15,0)</f>
        <v>#N/A</v>
      </c>
      <c r="J19" s="68" t="s">
        <v>865</v>
      </c>
      <c r="K19" s="71" t="s">
        <v>865</v>
      </c>
      <c r="L19" s="71" t="s">
        <v>865</v>
      </c>
      <c r="M19" s="71" t="s">
        <v>865</v>
      </c>
    </row>
    <row r="20" spans="1:13" ht="409.5" customHeight="1" x14ac:dyDescent="0.25">
      <c r="A20" s="91"/>
      <c r="B20" s="114"/>
      <c r="C20" s="52" t="s">
        <v>815</v>
      </c>
      <c r="D20" s="62">
        <v>0.5</v>
      </c>
      <c r="E20" s="62">
        <v>1</v>
      </c>
      <c r="F20" s="62">
        <v>0.5</v>
      </c>
      <c r="G20" s="62">
        <v>0.7</v>
      </c>
      <c r="H20" s="62">
        <v>1</v>
      </c>
      <c r="I20" s="45" t="e">
        <f>VLOOKUP(C20,'Ind. depurados'!C$44:Q$140,15,0)</f>
        <v>#N/A</v>
      </c>
      <c r="J20" s="69" t="s">
        <v>871</v>
      </c>
      <c r="K20" s="57" t="s">
        <v>857</v>
      </c>
      <c r="L20" s="71" t="s">
        <v>858</v>
      </c>
      <c r="M20" s="71" t="s">
        <v>858</v>
      </c>
    </row>
    <row r="21" spans="1:13" ht="360" customHeight="1" x14ac:dyDescent="0.25">
      <c r="A21" s="91" t="s">
        <v>809</v>
      </c>
      <c r="B21" s="114" t="s">
        <v>794</v>
      </c>
      <c r="C21" s="52" t="s">
        <v>810</v>
      </c>
      <c r="D21" s="54">
        <v>5</v>
      </c>
      <c r="E21" s="54">
        <v>10</v>
      </c>
      <c r="F21" s="54">
        <v>5</v>
      </c>
      <c r="G21" s="54">
        <v>10</v>
      </c>
      <c r="H21" s="54">
        <v>10</v>
      </c>
      <c r="I21" s="45" t="e">
        <f>VLOOKUP(C21,'Ind. depurados'!C$44:Q$140,15,0)</f>
        <v>#N/A</v>
      </c>
      <c r="J21" s="68" t="s">
        <v>876</v>
      </c>
      <c r="K21" s="57" t="s">
        <v>857</v>
      </c>
      <c r="L21" s="71" t="s">
        <v>858</v>
      </c>
      <c r="M21" s="71" t="s">
        <v>858</v>
      </c>
    </row>
    <row r="22" spans="1:13" ht="188.25" customHeight="1" x14ac:dyDescent="0.25">
      <c r="A22" s="91"/>
      <c r="B22" s="114"/>
      <c r="C22" s="52" t="s">
        <v>839</v>
      </c>
      <c r="D22" s="54">
        <v>0</v>
      </c>
      <c r="E22" s="54">
        <v>10</v>
      </c>
      <c r="F22" s="54">
        <v>0</v>
      </c>
      <c r="G22" s="54">
        <v>10</v>
      </c>
      <c r="H22" s="54">
        <v>10</v>
      </c>
      <c r="I22" s="45" t="e">
        <f>VLOOKUP(C22,'Ind. depurados'!C$44:Q$140,15,0)</f>
        <v>#N/A</v>
      </c>
      <c r="J22" s="68" t="s">
        <v>877</v>
      </c>
      <c r="K22" s="57" t="s">
        <v>857</v>
      </c>
      <c r="L22" s="71" t="s">
        <v>858</v>
      </c>
      <c r="M22" s="71" t="s">
        <v>858</v>
      </c>
    </row>
    <row r="23" spans="1:13" ht="316.5" customHeight="1" x14ac:dyDescent="0.25">
      <c r="A23" s="91"/>
      <c r="B23" s="114"/>
      <c r="C23" s="52" t="s">
        <v>811</v>
      </c>
      <c r="D23" s="58">
        <v>0</v>
      </c>
      <c r="E23" s="58">
        <v>1</v>
      </c>
      <c r="F23" s="58"/>
      <c r="G23" s="58"/>
      <c r="H23" s="58">
        <v>1</v>
      </c>
      <c r="I23" s="45" t="e">
        <f>VLOOKUP(C23,'Ind. depurados'!C$44:Q$140,15,0)</f>
        <v>#N/A</v>
      </c>
      <c r="J23" s="68" t="s">
        <v>878</v>
      </c>
      <c r="K23" s="57" t="s">
        <v>857</v>
      </c>
      <c r="L23" s="71" t="s">
        <v>858</v>
      </c>
      <c r="M23" s="71" t="s">
        <v>858</v>
      </c>
    </row>
    <row r="24" spans="1:13" ht="126" customHeight="1" x14ac:dyDescent="0.25">
      <c r="A24" s="91" t="s">
        <v>812</v>
      </c>
      <c r="B24" s="114" t="s">
        <v>794</v>
      </c>
      <c r="C24" s="52" t="s">
        <v>814</v>
      </c>
      <c r="D24" s="54">
        <v>5</v>
      </c>
      <c r="E24" s="54">
        <v>10</v>
      </c>
      <c r="F24" s="54">
        <v>5</v>
      </c>
      <c r="G24" s="54">
        <v>10</v>
      </c>
      <c r="H24" s="54">
        <v>10</v>
      </c>
      <c r="I24" s="45" t="e">
        <f>VLOOKUP(C24,'Ind. depurados'!C$44:Q$140,15,0)</f>
        <v>#N/A</v>
      </c>
      <c r="J24" s="70" t="s">
        <v>872</v>
      </c>
      <c r="K24" s="57" t="s">
        <v>857</v>
      </c>
      <c r="L24" s="71" t="s">
        <v>858</v>
      </c>
      <c r="M24" s="71" t="s">
        <v>858</v>
      </c>
    </row>
    <row r="25" spans="1:13" ht="90.75" customHeight="1" x14ac:dyDescent="0.25">
      <c r="A25" s="91"/>
      <c r="B25" s="114"/>
      <c r="C25" s="52" t="s">
        <v>813</v>
      </c>
      <c r="D25" s="54">
        <v>5</v>
      </c>
      <c r="E25" s="54">
        <v>10</v>
      </c>
      <c r="F25" s="54">
        <v>5</v>
      </c>
      <c r="G25" s="54">
        <v>10</v>
      </c>
      <c r="H25" s="54">
        <v>10</v>
      </c>
      <c r="I25" s="45" t="e">
        <f>VLOOKUP(C25,'Ind. depurados'!C$44:Q$140,15,0)</f>
        <v>#N/A</v>
      </c>
      <c r="J25" s="70" t="s">
        <v>873</v>
      </c>
      <c r="K25" s="57" t="s">
        <v>886</v>
      </c>
      <c r="L25" s="74" t="s">
        <v>858</v>
      </c>
      <c r="M25" s="74" t="s">
        <v>858</v>
      </c>
    </row>
    <row r="26" spans="1:13" ht="122.25" customHeight="1" x14ac:dyDescent="0.25">
      <c r="A26" s="63" t="s">
        <v>816</v>
      </c>
      <c r="B26" s="65"/>
      <c r="C26" s="52" t="s">
        <v>817</v>
      </c>
      <c r="D26" s="54"/>
      <c r="E26" s="54"/>
      <c r="F26" s="54"/>
      <c r="G26" s="54"/>
      <c r="H26" s="54"/>
      <c r="I26" s="45" t="e">
        <f>VLOOKUP(C26,'Ind. depurados'!C$44:Q$140,15,0)</f>
        <v>#N/A</v>
      </c>
      <c r="J26" s="68" t="s">
        <v>879</v>
      </c>
      <c r="K26" s="57" t="s">
        <v>857</v>
      </c>
      <c r="L26" s="71" t="s">
        <v>858</v>
      </c>
      <c r="M26" s="71" t="s">
        <v>858</v>
      </c>
    </row>
    <row r="27" spans="1:13" ht="29.25" customHeight="1" x14ac:dyDescent="0.25">
      <c r="A27" s="116" t="s">
        <v>818</v>
      </c>
      <c r="B27" s="117"/>
      <c r="C27" s="117"/>
      <c r="D27" s="117"/>
      <c r="E27" s="117"/>
      <c r="F27" s="117"/>
      <c r="G27" s="117"/>
      <c r="H27" s="117"/>
      <c r="I27" s="117"/>
      <c r="J27" s="117"/>
      <c r="K27" s="117"/>
      <c r="L27" s="117"/>
      <c r="M27" s="117"/>
    </row>
    <row r="28" spans="1:13" ht="51.75" customHeight="1" x14ac:dyDescent="0.25">
      <c r="A28" s="61" t="s">
        <v>19</v>
      </c>
      <c r="B28" s="61" t="s">
        <v>217</v>
      </c>
      <c r="C28" s="61" t="s">
        <v>3</v>
      </c>
      <c r="D28" s="61" t="s">
        <v>4</v>
      </c>
      <c r="E28" s="61" t="s">
        <v>5</v>
      </c>
      <c r="F28" s="61">
        <v>2016</v>
      </c>
      <c r="G28" s="61">
        <v>2017</v>
      </c>
      <c r="H28" s="61">
        <v>2018</v>
      </c>
      <c r="J28" s="51" t="s">
        <v>852</v>
      </c>
      <c r="K28" s="51" t="s">
        <v>853</v>
      </c>
      <c r="L28" s="51" t="s">
        <v>854</v>
      </c>
      <c r="M28" s="51" t="s">
        <v>472</v>
      </c>
    </row>
    <row r="29" spans="1:13" ht="105.75" customHeight="1" x14ac:dyDescent="0.25">
      <c r="A29" s="63" t="s">
        <v>819</v>
      </c>
      <c r="B29" s="66" t="s">
        <v>794</v>
      </c>
      <c r="C29" s="52" t="s">
        <v>820</v>
      </c>
      <c r="D29" s="54">
        <v>5</v>
      </c>
      <c r="E29" s="54">
        <v>10</v>
      </c>
      <c r="F29" s="54">
        <v>5</v>
      </c>
      <c r="G29" s="54">
        <v>10</v>
      </c>
      <c r="H29" s="54">
        <v>10</v>
      </c>
      <c r="I29" s="45" t="e">
        <f>VLOOKUP(C29,'Ind. depurados'!C$44:Q$140,15,0)</f>
        <v>#N/A</v>
      </c>
      <c r="J29" s="68" t="s">
        <v>884</v>
      </c>
      <c r="K29" s="57" t="s">
        <v>857</v>
      </c>
      <c r="L29" s="71" t="s">
        <v>858</v>
      </c>
      <c r="M29" s="71" t="s">
        <v>858</v>
      </c>
    </row>
    <row r="30" spans="1:13" ht="75.75" customHeight="1" x14ac:dyDescent="0.25">
      <c r="A30" s="91" t="s">
        <v>821</v>
      </c>
      <c r="B30" s="114" t="s">
        <v>838</v>
      </c>
      <c r="C30" s="52" t="s">
        <v>822</v>
      </c>
      <c r="D30" s="54">
        <v>3</v>
      </c>
      <c r="E30" s="54">
        <v>6</v>
      </c>
      <c r="F30" s="54">
        <v>3</v>
      </c>
      <c r="G30" s="54">
        <v>5</v>
      </c>
      <c r="H30" s="54">
        <v>6</v>
      </c>
      <c r="I30" s="45" t="e">
        <f>VLOOKUP(C30,'Ind. depurados'!C$44:Q$140,15,0)</f>
        <v>#N/A</v>
      </c>
      <c r="J30" s="68" t="s">
        <v>869</v>
      </c>
      <c r="K30" s="57" t="s">
        <v>857</v>
      </c>
      <c r="L30" s="71" t="s">
        <v>858</v>
      </c>
      <c r="M30" s="71" t="s">
        <v>858</v>
      </c>
    </row>
    <row r="31" spans="1:13" ht="17.25" customHeight="1" x14ac:dyDescent="0.25">
      <c r="A31" s="91"/>
      <c r="B31" s="114"/>
      <c r="C31" s="52" t="s">
        <v>823</v>
      </c>
      <c r="D31" s="53">
        <v>0.3</v>
      </c>
      <c r="E31" s="53">
        <v>1</v>
      </c>
      <c r="F31" s="53">
        <v>0.5</v>
      </c>
      <c r="G31" s="53">
        <v>0.8</v>
      </c>
      <c r="H31" s="53">
        <v>1</v>
      </c>
      <c r="I31" s="45" t="e">
        <f>VLOOKUP(C31,'Ind. depurados'!C$44:Q$140,15,0)</f>
        <v>#N/A</v>
      </c>
      <c r="J31" s="68" t="s">
        <v>868</v>
      </c>
      <c r="K31" s="71" t="s">
        <v>858</v>
      </c>
      <c r="L31" s="71" t="s">
        <v>858</v>
      </c>
      <c r="M31" s="71" t="s">
        <v>858</v>
      </c>
    </row>
    <row r="32" spans="1:13" ht="27" customHeight="1" x14ac:dyDescent="0.25">
      <c r="A32" s="116" t="s">
        <v>824</v>
      </c>
      <c r="B32" s="117"/>
      <c r="C32" s="117"/>
      <c r="D32" s="117"/>
      <c r="E32" s="117"/>
      <c r="F32" s="117"/>
      <c r="G32" s="117"/>
      <c r="H32" s="117"/>
      <c r="I32" s="117"/>
      <c r="J32" s="117"/>
      <c r="K32" s="117"/>
      <c r="L32" s="117"/>
      <c r="M32" s="117"/>
    </row>
    <row r="33" spans="1:13" ht="54" customHeight="1" x14ac:dyDescent="0.25">
      <c r="A33" s="61" t="s">
        <v>19</v>
      </c>
      <c r="B33" s="61" t="s">
        <v>217</v>
      </c>
      <c r="C33" s="61" t="s">
        <v>3</v>
      </c>
      <c r="D33" s="61" t="s">
        <v>4</v>
      </c>
      <c r="E33" s="61" t="s">
        <v>5</v>
      </c>
      <c r="F33" s="61">
        <v>2016</v>
      </c>
      <c r="G33" s="61">
        <v>2017</v>
      </c>
      <c r="H33" s="61">
        <v>2018</v>
      </c>
      <c r="J33" s="51" t="s">
        <v>852</v>
      </c>
      <c r="K33" s="51" t="s">
        <v>853</v>
      </c>
      <c r="L33" s="51" t="s">
        <v>854</v>
      </c>
      <c r="M33" s="51" t="s">
        <v>472</v>
      </c>
    </row>
    <row r="34" spans="1:13" ht="87.75" customHeight="1" x14ac:dyDescent="0.25">
      <c r="A34" s="63" t="s">
        <v>825</v>
      </c>
      <c r="B34" s="67" t="s">
        <v>838</v>
      </c>
      <c r="C34" s="52" t="s">
        <v>826</v>
      </c>
      <c r="D34" s="53">
        <v>0</v>
      </c>
      <c r="E34" s="53">
        <v>1</v>
      </c>
      <c r="F34" s="53">
        <v>0</v>
      </c>
      <c r="G34" s="53">
        <v>1</v>
      </c>
      <c r="H34" s="53">
        <v>1</v>
      </c>
      <c r="I34" s="45" t="e">
        <f>VLOOKUP(C34,'Ind. depurados'!C$44:Q$140,15,0)</f>
        <v>#N/A</v>
      </c>
      <c r="J34" s="68" t="s">
        <v>867</v>
      </c>
      <c r="K34" s="57" t="s">
        <v>857</v>
      </c>
      <c r="L34" s="71" t="s">
        <v>858</v>
      </c>
      <c r="M34" s="71" t="s">
        <v>858</v>
      </c>
    </row>
    <row r="35" spans="1:13" ht="61.5" customHeight="1" x14ac:dyDescent="0.25">
      <c r="A35" s="91" t="s">
        <v>827</v>
      </c>
      <c r="B35" s="67" t="s">
        <v>794</v>
      </c>
      <c r="C35" s="52" t="s">
        <v>828</v>
      </c>
      <c r="D35" s="54">
        <v>4</v>
      </c>
      <c r="E35" s="54">
        <v>10</v>
      </c>
      <c r="F35" s="54">
        <v>4</v>
      </c>
      <c r="G35" s="54">
        <v>6</v>
      </c>
      <c r="H35" s="54">
        <v>10</v>
      </c>
      <c r="I35" s="45" t="e">
        <f>VLOOKUP(C35,'Ind. depurados'!C$44:Q$140,15,0)</f>
        <v>#N/A</v>
      </c>
      <c r="J35" s="68" t="s">
        <v>885</v>
      </c>
      <c r="K35" s="57" t="s">
        <v>857</v>
      </c>
      <c r="L35" s="71" t="s">
        <v>858</v>
      </c>
      <c r="M35" s="71" t="s">
        <v>858</v>
      </c>
    </row>
    <row r="36" spans="1:13" ht="72.75" customHeight="1" x14ac:dyDescent="0.25">
      <c r="A36" s="91"/>
      <c r="B36" s="67" t="s">
        <v>794</v>
      </c>
      <c r="C36" s="52" t="s">
        <v>829</v>
      </c>
      <c r="D36" s="53">
        <v>0.5</v>
      </c>
      <c r="E36" s="53">
        <v>1</v>
      </c>
      <c r="F36" s="53">
        <v>0.5</v>
      </c>
      <c r="G36" s="53">
        <v>0.7</v>
      </c>
      <c r="H36" s="53">
        <v>1</v>
      </c>
      <c r="I36" s="45" t="e">
        <f>VLOOKUP(C36,'Ind. depurados'!C$44:Q$140,15,0)</f>
        <v>#N/A</v>
      </c>
      <c r="J36" s="68" t="s">
        <v>866</v>
      </c>
      <c r="K36" s="57" t="s">
        <v>857</v>
      </c>
      <c r="L36" s="71" t="s">
        <v>858</v>
      </c>
      <c r="M36" s="71" t="s">
        <v>858</v>
      </c>
    </row>
    <row r="37" spans="1:13" ht="21.75" hidden="1" customHeight="1" x14ac:dyDescent="0.25">
      <c r="A37" s="63"/>
      <c r="B37" s="65"/>
      <c r="C37" s="52"/>
      <c r="D37" s="53"/>
      <c r="E37" s="53"/>
      <c r="F37" s="53"/>
      <c r="G37" s="53"/>
      <c r="H37" s="53"/>
    </row>
    <row r="38" spans="1:13" ht="21.75" hidden="1" customHeight="1" x14ac:dyDescent="0.25">
      <c r="A38" s="63"/>
      <c r="B38" s="65"/>
      <c r="C38" s="52"/>
      <c r="D38" s="53"/>
      <c r="E38" s="53"/>
      <c r="F38" s="53"/>
      <c r="G38" s="53"/>
      <c r="H38" s="53"/>
    </row>
    <row r="39" spans="1:13" ht="16.5" hidden="1" customHeight="1" x14ac:dyDescent="0.25">
      <c r="A39" s="63"/>
      <c r="B39" s="65"/>
      <c r="C39" s="52"/>
      <c r="D39" s="53"/>
      <c r="E39" s="53"/>
      <c r="F39" s="53"/>
      <c r="G39" s="53"/>
      <c r="H39" s="53"/>
    </row>
    <row r="40" spans="1:13" ht="21" hidden="1" customHeight="1" x14ac:dyDescent="0.25">
      <c r="A40" s="63"/>
      <c r="B40" s="65"/>
      <c r="C40" s="52"/>
      <c r="D40" s="53"/>
      <c r="E40" s="53"/>
      <c r="F40" s="53"/>
      <c r="G40" s="53"/>
      <c r="H40" s="53"/>
    </row>
    <row r="41" spans="1:13" ht="16.5" hidden="1" customHeight="1" x14ac:dyDescent="0.25">
      <c r="A41" s="63"/>
      <c r="B41" s="65"/>
      <c r="C41" s="52"/>
      <c r="D41" s="54"/>
      <c r="E41" s="54"/>
      <c r="F41" s="54"/>
      <c r="G41" s="54"/>
      <c r="H41" s="54"/>
    </row>
    <row r="42" spans="1:13" ht="16.5" hidden="1" customHeight="1" x14ac:dyDescent="0.25">
      <c r="A42" s="63"/>
      <c r="B42" s="65"/>
      <c r="C42" s="52"/>
      <c r="D42" s="53"/>
      <c r="E42" s="53"/>
      <c r="F42" s="53"/>
      <c r="G42" s="53"/>
      <c r="H42" s="53"/>
    </row>
    <row r="43" spans="1:13" ht="16.5" hidden="1" customHeight="1" x14ac:dyDescent="0.25">
      <c r="A43" s="63"/>
      <c r="B43" s="65"/>
      <c r="C43" s="52"/>
      <c r="D43" s="54"/>
      <c r="E43" s="54"/>
      <c r="F43" s="54"/>
      <c r="G43" s="54"/>
      <c r="H43" s="54"/>
    </row>
    <row r="44" spans="1:13" ht="16.5" hidden="1" customHeight="1" x14ac:dyDescent="0.25">
      <c r="A44" s="63"/>
      <c r="B44" s="65"/>
      <c r="C44" s="52"/>
      <c r="D44" s="54"/>
      <c r="E44" s="54"/>
      <c r="F44" s="54"/>
      <c r="G44" s="54"/>
      <c r="H44" s="54"/>
    </row>
    <row r="45" spans="1:13" ht="16.5" hidden="1" customHeight="1" x14ac:dyDescent="0.25">
      <c r="A45" s="63"/>
      <c r="B45" s="65"/>
      <c r="C45" s="52"/>
      <c r="D45" s="56"/>
      <c r="E45" s="56"/>
      <c r="F45" s="56"/>
      <c r="G45" s="56"/>
      <c r="H45" s="56"/>
    </row>
    <row r="46" spans="1:13" ht="16.5" hidden="1" customHeight="1" x14ac:dyDescent="0.25">
      <c r="A46" s="63"/>
      <c r="B46" s="65"/>
      <c r="C46" s="52"/>
      <c r="D46" s="56"/>
      <c r="E46" s="56"/>
      <c r="F46" s="56"/>
      <c r="G46" s="56"/>
      <c r="H46" s="56"/>
    </row>
    <row r="47" spans="1:13" ht="16.5" hidden="1" customHeight="1" x14ac:dyDescent="0.25">
      <c r="A47" s="63"/>
      <c r="B47" s="65"/>
      <c r="C47" s="52"/>
      <c r="D47" s="56"/>
      <c r="E47" s="56"/>
      <c r="F47" s="56"/>
      <c r="G47" s="56"/>
      <c r="H47" s="56"/>
    </row>
    <row r="48" spans="1:13" ht="16.5" hidden="1" customHeight="1" x14ac:dyDescent="0.25">
      <c r="A48" s="63"/>
      <c r="B48" s="65"/>
      <c r="C48" s="52"/>
      <c r="D48" s="56"/>
      <c r="E48" s="56"/>
      <c r="F48" s="56"/>
      <c r="G48" s="56"/>
      <c r="H48" s="56"/>
    </row>
  </sheetData>
  <mergeCells count="19">
    <mergeCell ref="A35:A36"/>
    <mergeCell ref="A24:A25"/>
    <mergeCell ref="B24:B25"/>
    <mergeCell ref="A27:M27"/>
    <mergeCell ref="A30:A31"/>
    <mergeCell ref="B30:B31"/>
    <mergeCell ref="A32:M32"/>
    <mergeCell ref="A21:A23"/>
    <mergeCell ref="B21:B23"/>
    <mergeCell ref="B1:E5"/>
    <mergeCell ref="A7:H7"/>
    <mergeCell ref="J7:M7"/>
    <mergeCell ref="A8:H8"/>
    <mergeCell ref="J8:M8"/>
    <mergeCell ref="A11:A13"/>
    <mergeCell ref="B11:B13"/>
    <mergeCell ref="A14:M14"/>
    <mergeCell ref="A17:A20"/>
    <mergeCell ref="B17:B20"/>
  </mergeCells>
  <pageMargins left="0.7" right="0.7" top="0.75" bottom="0.75" header="0.3" footer="0.3"/>
  <pageSetup paperSize="14" scale="39" fitToHeight="0" orientation="landscape"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'Ind. depurados'!$N$9:$N$20</xm:f>
          </x14:formula1>
          <xm:sqref>J7:M7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7"/>
  <sheetViews>
    <sheetView topLeftCell="J1" workbookViewId="0">
      <selection activeCell="P6" sqref="P6"/>
    </sheetView>
  </sheetViews>
  <sheetFormatPr baseColWidth="10" defaultRowHeight="15" x14ac:dyDescent="0.25"/>
  <cols>
    <col min="1" max="1" width="8.42578125" customWidth="1"/>
    <col min="2" max="2" width="4.28515625" style="6" customWidth="1"/>
    <col min="3" max="3" width="76.42578125" customWidth="1"/>
    <col min="4" max="4" width="8.5703125" customWidth="1"/>
    <col min="5" max="9" width="9.140625" customWidth="1"/>
    <col min="17" max="17" width="9.7109375" customWidth="1"/>
  </cols>
  <sheetData>
    <row r="1" spans="2:14" x14ac:dyDescent="0.25">
      <c r="C1" s="5" t="s">
        <v>20</v>
      </c>
      <c r="D1" s="5"/>
      <c r="E1" s="5"/>
      <c r="F1" s="5"/>
    </row>
    <row r="2" spans="2:14" ht="31.5" customHeight="1" x14ac:dyDescent="0.25">
      <c r="C2" s="3" t="s">
        <v>1</v>
      </c>
      <c r="D2" s="3"/>
      <c r="E2" s="3"/>
      <c r="F2" s="3"/>
    </row>
    <row r="3" spans="2:14" ht="31.5" customHeight="1" x14ac:dyDescent="0.25">
      <c r="B3" s="7"/>
      <c r="C3" s="3" t="s">
        <v>9</v>
      </c>
      <c r="D3" s="3"/>
      <c r="E3" s="3"/>
      <c r="F3" s="3"/>
    </row>
    <row r="4" spans="2:14" ht="31.5" customHeight="1" x14ac:dyDescent="0.25">
      <c r="B4" s="7"/>
      <c r="C4" s="3" t="s">
        <v>14</v>
      </c>
      <c r="D4" s="3"/>
      <c r="E4" s="3"/>
      <c r="F4" s="3"/>
    </row>
    <row r="5" spans="2:14" ht="31.5" customHeight="1" x14ac:dyDescent="0.25">
      <c r="B5" s="7"/>
      <c r="C5" s="3" t="s">
        <v>15</v>
      </c>
      <c r="D5" s="3"/>
      <c r="E5" s="3"/>
      <c r="F5" s="3"/>
    </row>
    <row r="6" spans="2:14" ht="31.5" customHeight="1" x14ac:dyDescent="0.25">
      <c r="B6" s="7"/>
      <c r="C6" s="3"/>
      <c r="D6" s="3"/>
      <c r="E6" s="3"/>
      <c r="F6" s="3"/>
    </row>
    <row r="7" spans="2:14" ht="31.5" customHeight="1" x14ac:dyDescent="0.25">
      <c r="B7" s="7"/>
      <c r="C7" s="3"/>
      <c r="D7" s="3"/>
      <c r="E7" s="3"/>
      <c r="F7" s="3"/>
    </row>
    <row r="8" spans="2:14" ht="31.5" customHeight="1" x14ac:dyDescent="0.25">
      <c r="B8" s="7"/>
      <c r="C8" s="3"/>
      <c r="D8" s="3"/>
      <c r="E8" s="3"/>
      <c r="F8" s="3"/>
    </row>
    <row r="9" spans="2:14" ht="31.5" customHeight="1" x14ac:dyDescent="0.25">
      <c r="B9" s="7"/>
      <c r="C9" s="5" t="s">
        <v>21</v>
      </c>
      <c r="D9" s="5"/>
      <c r="E9" s="5"/>
      <c r="F9" s="5"/>
      <c r="L9" s="34" t="s">
        <v>217</v>
      </c>
      <c r="N9" t="s">
        <v>840</v>
      </c>
    </row>
    <row r="10" spans="2:14" ht="18.75" customHeight="1" x14ac:dyDescent="0.25">
      <c r="B10" s="6" t="s">
        <v>730</v>
      </c>
      <c r="C10" s="4" t="s">
        <v>22</v>
      </c>
      <c r="D10" s="4"/>
      <c r="E10" s="4"/>
      <c r="F10" s="4"/>
      <c r="G10">
        <f t="shared" ref="G10:G40" si="0">COUNTIF(B$44:B$129,B10)</f>
        <v>4</v>
      </c>
      <c r="H10" t="s">
        <v>7</v>
      </c>
      <c r="L10" s="34" t="str">
        <f>CONCATENATE(H10,I10,J10,K10)</f>
        <v>MSPS</v>
      </c>
      <c r="N10" t="s">
        <v>841</v>
      </c>
    </row>
    <row r="11" spans="2:14" x14ac:dyDescent="0.25">
      <c r="B11" s="6" t="s">
        <v>731</v>
      </c>
      <c r="C11" s="4" t="s">
        <v>23</v>
      </c>
      <c r="D11" s="4"/>
      <c r="E11" s="4"/>
      <c r="F11" s="4"/>
      <c r="G11">
        <f t="shared" si="0"/>
        <v>3</v>
      </c>
      <c r="H11" t="s">
        <v>7</v>
      </c>
      <c r="I11" t="s">
        <v>758</v>
      </c>
      <c r="J11" t="s">
        <v>759</v>
      </c>
      <c r="K11" t="s">
        <v>760</v>
      </c>
      <c r="L11" s="34" t="str">
        <f>CONCATENATE(H11,I11,J11,K11)</f>
        <v>MSPS - SNS - INS - INVIMA</v>
      </c>
      <c r="N11" t="s">
        <v>842</v>
      </c>
    </row>
    <row r="12" spans="2:14" x14ac:dyDescent="0.25">
      <c r="B12" s="6" t="s">
        <v>729</v>
      </c>
      <c r="C12" s="4" t="s">
        <v>24</v>
      </c>
      <c r="D12" s="4"/>
      <c r="E12" s="4"/>
      <c r="F12" s="4"/>
      <c r="G12">
        <f t="shared" si="0"/>
        <v>5</v>
      </c>
      <c r="H12" t="s">
        <v>7</v>
      </c>
      <c r="L12" s="34" t="str">
        <f t="shared" ref="L12:L39" si="1">CONCATENATE(H12,I12,J12,K12)</f>
        <v>MSPS</v>
      </c>
      <c r="N12" t="s">
        <v>843</v>
      </c>
    </row>
    <row r="13" spans="2:14" x14ac:dyDescent="0.25">
      <c r="B13" s="6" t="s">
        <v>732</v>
      </c>
      <c r="C13" s="4" t="s">
        <v>25</v>
      </c>
      <c r="D13" s="4"/>
      <c r="E13" s="4"/>
      <c r="F13" s="4"/>
      <c r="G13">
        <f t="shared" si="0"/>
        <v>2</v>
      </c>
      <c r="H13" t="s">
        <v>7</v>
      </c>
      <c r="L13" s="34" t="str">
        <f t="shared" si="1"/>
        <v>MSPS</v>
      </c>
      <c r="N13" t="s">
        <v>844</v>
      </c>
    </row>
    <row r="14" spans="2:14" x14ac:dyDescent="0.25">
      <c r="B14" s="6" t="s">
        <v>733</v>
      </c>
      <c r="C14" s="4" t="s">
        <v>26</v>
      </c>
      <c r="D14" s="4"/>
      <c r="E14" s="4"/>
      <c r="F14" s="4"/>
      <c r="G14">
        <f t="shared" si="0"/>
        <v>2</v>
      </c>
      <c r="H14" t="s">
        <v>7</v>
      </c>
      <c r="I14" t="s">
        <v>761</v>
      </c>
      <c r="J14" t="s">
        <v>762</v>
      </c>
      <c r="K14" t="s">
        <v>763</v>
      </c>
      <c r="L14" s="34" t="str">
        <f t="shared" si="1"/>
        <v>MSPS - INC - SAG - SC</v>
      </c>
      <c r="N14" t="s">
        <v>845</v>
      </c>
    </row>
    <row r="15" spans="2:14" x14ac:dyDescent="0.25">
      <c r="B15" s="6" t="s">
        <v>734</v>
      </c>
      <c r="C15" s="4" t="s">
        <v>27</v>
      </c>
      <c r="D15" s="4"/>
      <c r="E15" s="4"/>
      <c r="F15" s="4"/>
      <c r="G15">
        <f t="shared" si="0"/>
        <v>0</v>
      </c>
      <c r="H15" t="s">
        <v>7</v>
      </c>
      <c r="L15" s="34" t="str">
        <f t="shared" si="1"/>
        <v>MSPS</v>
      </c>
      <c r="N15" t="s">
        <v>846</v>
      </c>
    </row>
    <row r="16" spans="2:14" ht="24" x14ac:dyDescent="0.25">
      <c r="B16" s="6" t="s">
        <v>735</v>
      </c>
      <c r="C16" s="4" t="s">
        <v>28</v>
      </c>
      <c r="D16" s="4"/>
      <c r="E16" s="4"/>
      <c r="F16" s="4"/>
      <c r="G16">
        <f t="shared" si="0"/>
        <v>2</v>
      </c>
      <c r="H16" t="s">
        <v>7</v>
      </c>
      <c r="I16" t="s">
        <v>759</v>
      </c>
      <c r="J16" t="s">
        <v>760</v>
      </c>
      <c r="L16" s="34" t="str">
        <f t="shared" si="1"/>
        <v>MSPS - INS - INVIMA</v>
      </c>
      <c r="N16" t="s">
        <v>847</v>
      </c>
    </row>
    <row r="17" spans="2:14" x14ac:dyDescent="0.25">
      <c r="B17" s="6" t="s">
        <v>736</v>
      </c>
      <c r="C17" s="4" t="s">
        <v>29</v>
      </c>
      <c r="D17" s="4"/>
      <c r="E17" s="4"/>
      <c r="F17" s="4"/>
      <c r="G17">
        <f t="shared" si="0"/>
        <v>2</v>
      </c>
      <c r="H17" t="s">
        <v>7</v>
      </c>
      <c r="L17" s="34" t="str">
        <f t="shared" si="1"/>
        <v>MSPS</v>
      </c>
      <c r="N17" t="s">
        <v>848</v>
      </c>
    </row>
    <row r="18" spans="2:14" x14ac:dyDescent="0.25">
      <c r="B18" s="6" t="s">
        <v>727</v>
      </c>
      <c r="C18" s="4" t="s">
        <v>30</v>
      </c>
      <c r="D18" s="4"/>
      <c r="E18" s="4"/>
      <c r="F18" s="4"/>
      <c r="G18">
        <f t="shared" si="0"/>
        <v>5</v>
      </c>
      <c r="H18" t="s">
        <v>7</v>
      </c>
      <c r="L18" s="34" t="str">
        <f t="shared" si="1"/>
        <v>MSPS</v>
      </c>
      <c r="N18" t="s">
        <v>849</v>
      </c>
    </row>
    <row r="19" spans="2:14" x14ac:dyDescent="0.25">
      <c r="B19" s="6" t="s">
        <v>728</v>
      </c>
      <c r="C19" s="4" t="s">
        <v>719</v>
      </c>
      <c r="D19" s="4"/>
      <c r="E19" s="4"/>
      <c r="F19" s="4"/>
      <c r="G19">
        <f t="shared" si="0"/>
        <v>10</v>
      </c>
      <c r="H19" t="s">
        <v>7</v>
      </c>
      <c r="L19" s="34" t="str">
        <f t="shared" si="1"/>
        <v>MSPS</v>
      </c>
      <c r="N19" t="s">
        <v>849</v>
      </c>
    </row>
    <row r="20" spans="2:14" ht="24" x14ac:dyDescent="0.25">
      <c r="B20" s="6" t="s">
        <v>737</v>
      </c>
      <c r="C20" s="4" t="s">
        <v>720</v>
      </c>
      <c r="D20" s="4"/>
      <c r="E20" s="4"/>
      <c r="F20" s="4"/>
      <c r="G20">
        <f t="shared" si="0"/>
        <v>11</v>
      </c>
      <c r="H20" t="s">
        <v>7</v>
      </c>
      <c r="I20" t="s">
        <v>759</v>
      </c>
      <c r="J20" t="s">
        <v>761</v>
      </c>
      <c r="L20" s="34" t="str">
        <f t="shared" si="1"/>
        <v>MSPS - INS - INC</v>
      </c>
      <c r="N20" t="s">
        <v>850</v>
      </c>
    </row>
    <row r="21" spans="2:14" ht="24" x14ac:dyDescent="0.25">
      <c r="B21" s="6" t="s">
        <v>738</v>
      </c>
      <c r="C21" s="4" t="s">
        <v>721</v>
      </c>
      <c r="D21" s="4"/>
      <c r="E21" s="4"/>
      <c r="F21" s="4"/>
      <c r="G21">
        <f t="shared" si="0"/>
        <v>1</v>
      </c>
      <c r="H21" t="s">
        <v>7</v>
      </c>
      <c r="I21" t="s">
        <v>759</v>
      </c>
      <c r="L21" s="34" t="str">
        <f t="shared" si="1"/>
        <v>MSPS - INS</v>
      </c>
    </row>
    <row r="22" spans="2:14" x14ac:dyDescent="0.25">
      <c r="B22" s="6" t="s">
        <v>739</v>
      </c>
      <c r="C22" s="4" t="s">
        <v>722</v>
      </c>
      <c r="D22" s="4"/>
      <c r="E22" s="4"/>
      <c r="F22" s="4"/>
      <c r="G22">
        <f t="shared" si="0"/>
        <v>3</v>
      </c>
      <c r="H22" t="s">
        <v>7</v>
      </c>
      <c r="L22" s="34" t="str">
        <f t="shared" si="1"/>
        <v>MSPS</v>
      </c>
    </row>
    <row r="23" spans="2:14" x14ac:dyDescent="0.25">
      <c r="B23" s="6" t="s">
        <v>740</v>
      </c>
      <c r="C23" s="4" t="s">
        <v>723</v>
      </c>
      <c r="D23" s="4"/>
      <c r="E23" s="4"/>
      <c r="F23" s="4"/>
      <c r="G23">
        <f t="shared" si="0"/>
        <v>3</v>
      </c>
      <c r="H23" t="s">
        <v>7</v>
      </c>
      <c r="I23" t="s">
        <v>760</v>
      </c>
      <c r="L23" s="34" t="str">
        <f t="shared" si="1"/>
        <v>MSPS - INVIMA</v>
      </c>
    </row>
    <row r="24" spans="2:14" x14ac:dyDescent="0.25">
      <c r="B24" s="6" t="s">
        <v>741</v>
      </c>
      <c r="C24" s="4" t="s">
        <v>724</v>
      </c>
      <c r="D24" s="4"/>
      <c r="E24" s="4"/>
      <c r="F24" s="4"/>
      <c r="G24">
        <f t="shared" si="0"/>
        <v>10</v>
      </c>
      <c r="H24" t="s">
        <v>7</v>
      </c>
      <c r="L24" s="34" t="str">
        <f t="shared" si="1"/>
        <v>MSPS</v>
      </c>
    </row>
    <row r="25" spans="2:14" ht="24" x14ac:dyDescent="0.25">
      <c r="B25" s="6" t="s">
        <v>742</v>
      </c>
      <c r="C25" s="4" t="s">
        <v>725</v>
      </c>
      <c r="D25" s="4"/>
      <c r="E25" s="4"/>
      <c r="F25" s="4" t="s">
        <v>17</v>
      </c>
      <c r="G25">
        <f t="shared" si="0"/>
        <v>0</v>
      </c>
      <c r="H25" t="s">
        <v>7</v>
      </c>
      <c r="L25" s="34" t="str">
        <f t="shared" si="1"/>
        <v>MSPS</v>
      </c>
    </row>
    <row r="26" spans="2:14" x14ac:dyDescent="0.25">
      <c r="B26" s="6" t="s">
        <v>743</v>
      </c>
      <c r="C26" s="4" t="s">
        <v>726</v>
      </c>
      <c r="D26" s="4"/>
      <c r="E26" s="4"/>
      <c r="F26" s="4" t="s">
        <v>17</v>
      </c>
      <c r="G26">
        <f t="shared" si="0"/>
        <v>8</v>
      </c>
      <c r="H26" t="s">
        <v>7</v>
      </c>
      <c r="L26" s="34" t="str">
        <f t="shared" si="1"/>
        <v>MSPS</v>
      </c>
    </row>
    <row r="27" spans="2:14" x14ac:dyDescent="0.25">
      <c r="B27" s="6" t="s">
        <v>744</v>
      </c>
      <c r="C27" s="4" t="s">
        <v>31</v>
      </c>
      <c r="D27" s="4"/>
      <c r="E27" s="4"/>
      <c r="F27" s="4" t="s">
        <v>17</v>
      </c>
      <c r="G27">
        <f t="shared" si="0"/>
        <v>2</v>
      </c>
      <c r="H27" t="s">
        <v>7</v>
      </c>
      <c r="I27" t="s">
        <v>758</v>
      </c>
      <c r="J27" t="s">
        <v>760</v>
      </c>
      <c r="K27" t="s">
        <v>759</v>
      </c>
      <c r="L27" s="34" t="str">
        <f t="shared" si="1"/>
        <v>MSPS - SNS - INVIMA - INS</v>
      </c>
    </row>
    <row r="28" spans="2:14" ht="24" x14ac:dyDescent="0.25">
      <c r="B28" s="6" t="s">
        <v>745</v>
      </c>
      <c r="C28" s="4" t="s">
        <v>32</v>
      </c>
      <c r="D28" s="4"/>
      <c r="E28" s="4"/>
      <c r="F28" s="4" t="s">
        <v>17</v>
      </c>
      <c r="G28">
        <f t="shared" si="0"/>
        <v>2</v>
      </c>
      <c r="H28" t="s">
        <v>7</v>
      </c>
      <c r="L28" s="34" t="str">
        <f t="shared" si="1"/>
        <v>MSPS</v>
      </c>
    </row>
    <row r="29" spans="2:14" x14ac:dyDescent="0.25">
      <c r="B29" s="6" t="s">
        <v>746</v>
      </c>
      <c r="C29" s="4" t="s">
        <v>33</v>
      </c>
      <c r="D29" s="4"/>
      <c r="E29" s="4"/>
      <c r="F29" s="4" t="s">
        <v>17</v>
      </c>
      <c r="G29">
        <f t="shared" si="0"/>
        <v>3</v>
      </c>
      <c r="H29" t="s">
        <v>7</v>
      </c>
      <c r="I29" t="s">
        <v>758</v>
      </c>
      <c r="L29" s="34" t="str">
        <f t="shared" si="1"/>
        <v>MSPS - SNS</v>
      </c>
    </row>
    <row r="30" spans="2:14" x14ac:dyDescent="0.25">
      <c r="B30" s="6" t="s">
        <v>747</v>
      </c>
      <c r="C30" s="4" t="s">
        <v>34</v>
      </c>
      <c r="D30" s="4"/>
      <c r="E30" s="4"/>
      <c r="F30" s="4" t="s">
        <v>17</v>
      </c>
      <c r="G30">
        <f t="shared" si="0"/>
        <v>1</v>
      </c>
      <c r="H30" t="s">
        <v>7</v>
      </c>
      <c r="I30" t="s">
        <v>758</v>
      </c>
      <c r="J30" t="s">
        <v>760</v>
      </c>
      <c r="K30" t="s">
        <v>759</v>
      </c>
      <c r="L30" s="34" t="str">
        <f t="shared" si="1"/>
        <v>MSPS - SNS - INVIMA - INS</v>
      </c>
    </row>
    <row r="31" spans="2:14" x14ac:dyDescent="0.25">
      <c r="B31" s="6" t="s">
        <v>748</v>
      </c>
      <c r="C31" s="4" t="s">
        <v>35</v>
      </c>
      <c r="D31" s="4"/>
      <c r="E31" s="4"/>
      <c r="F31" s="4" t="s">
        <v>17</v>
      </c>
      <c r="G31">
        <f t="shared" si="0"/>
        <v>1</v>
      </c>
      <c r="H31" t="s">
        <v>794</v>
      </c>
      <c r="L31" s="34" t="str">
        <f t="shared" si="1"/>
        <v>MSPS - CDFLA - INC - SAD - SC - INS - SNS - INVIMA - FPSFFNNC - FONPRECON</v>
      </c>
    </row>
    <row r="32" spans="2:14" x14ac:dyDescent="0.25">
      <c r="B32" s="6" t="s">
        <v>749</v>
      </c>
      <c r="C32" s="4" t="s">
        <v>36</v>
      </c>
      <c r="D32" s="4"/>
      <c r="E32" s="4"/>
      <c r="F32" s="4" t="s">
        <v>17</v>
      </c>
      <c r="G32">
        <f t="shared" si="0"/>
        <v>1</v>
      </c>
      <c r="H32" t="s">
        <v>7</v>
      </c>
      <c r="L32" s="34" t="str">
        <f t="shared" si="1"/>
        <v>MSPS</v>
      </c>
    </row>
    <row r="33" spans="1:21" x14ac:dyDescent="0.25">
      <c r="B33" s="6" t="s">
        <v>750</v>
      </c>
      <c r="C33" s="4" t="s">
        <v>37</v>
      </c>
      <c r="D33" s="4"/>
      <c r="E33" s="4"/>
      <c r="F33" s="4" t="s">
        <v>17</v>
      </c>
      <c r="G33">
        <f t="shared" si="0"/>
        <v>0</v>
      </c>
      <c r="H33" t="s">
        <v>7</v>
      </c>
      <c r="L33" s="34" t="str">
        <f t="shared" si="1"/>
        <v>MSPS</v>
      </c>
    </row>
    <row r="34" spans="1:21" x14ac:dyDescent="0.25">
      <c r="B34" s="6" t="s">
        <v>751</v>
      </c>
      <c r="C34" s="4" t="s">
        <v>38</v>
      </c>
      <c r="D34" s="4"/>
      <c r="E34" s="4"/>
      <c r="F34" s="4" t="s">
        <v>17</v>
      </c>
      <c r="G34">
        <f t="shared" si="0"/>
        <v>2</v>
      </c>
      <c r="H34" t="s">
        <v>7</v>
      </c>
      <c r="L34" s="34" t="str">
        <f t="shared" si="1"/>
        <v>MSPS</v>
      </c>
    </row>
    <row r="35" spans="1:21" x14ac:dyDescent="0.25">
      <c r="B35" s="6" t="s">
        <v>752</v>
      </c>
      <c r="C35" s="4" t="s">
        <v>39</v>
      </c>
      <c r="D35" s="4"/>
      <c r="E35" s="4"/>
      <c r="F35" s="4" t="s">
        <v>17</v>
      </c>
      <c r="G35">
        <f t="shared" si="0"/>
        <v>1</v>
      </c>
      <c r="H35" t="s">
        <v>7</v>
      </c>
      <c r="I35" t="s">
        <v>760</v>
      </c>
      <c r="L35" s="34" t="str">
        <f t="shared" si="1"/>
        <v>MSPS - INVIMA</v>
      </c>
    </row>
    <row r="36" spans="1:21" x14ac:dyDescent="0.25">
      <c r="B36" s="6" t="s">
        <v>753</v>
      </c>
      <c r="C36" s="4" t="s">
        <v>40</v>
      </c>
      <c r="D36" s="4"/>
      <c r="E36" s="4"/>
      <c r="F36" s="4"/>
      <c r="G36">
        <f t="shared" si="0"/>
        <v>0</v>
      </c>
      <c r="H36" t="s">
        <v>7</v>
      </c>
      <c r="L36" s="34" t="str">
        <f t="shared" si="1"/>
        <v>MSPS</v>
      </c>
    </row>
    <row r="37" spans="1:21" x14ac:dyDescent="0.25">
      <c r="B37" s="6" t="s">
        <v>754</v>
      </c>
      <c r="C37" s="4" t="s">
        <v>41</v>
      </c>
      <c r="D37" s="4"/>
      <c r="E37" s="4"/>
      <c r="F37" s="4"/>
      <c r="G37">
        <f t="shared" si="0"/>
        <v>0</v>
      </c>
      <c r="H37" t="s">
        <v>764</v>
      </c>
      <c r="L37" s="34" t="str">
        <f t="shared" si="1"/>
        <v>SNS - INVIMA</v>
      </c>
    </row>
    <row r="38" spans="1:21" x14ac:dyDescent="0.25">
      <c r="B38" s="6" t="s">
        <v>755</v>
      </c>
      <c r="C38" s="4" t="s">
        <v>42</v>
      </c>
      <c r="D38" s="4"/>
      <c r="E38" s="4"/>
      <c r="F38" s="4"/>
      <c r="G38">
        <f t="shared" si="0"/>
        <v>0</v>
      </c>
      <c r="H38" t="s">
        <v>7</v>
      </c>
      <c r="L38" s="34" t="str">
        <f t="shared" si="1"/>
        <v>MSPS</v>
      </c>
    </row>
    <row r="39" spans="1:21" x14ac:dyDescent="0.25">
      <c r="B39" s="6" t="s">
        <v>756</v>
      </c>
      <c r="C39" s="4" t="s">
        <v>43</v>
      </c>
      <c r="D39" s="4"/>
      <c r="E39" s="4"/>
      <c r="F39" s="4"/>
      <c r="G39">
        <f t="shared" si="0"/>
        <v>1</v>
      </c>
      <c r="H39" t="s">
        <v>765</v>
      </c>
      <c r="L39" s="34" t="str">
        <f t="shared" si="1"/>
        <v>MSPA</v>
      </c>
    </row>
    <row r="40" spans="1:21" x14ac:dyDescent="0.25">
      <c r="B40" s="6" t="s">
        <v>757</v>
      </c>
      <c r="G40">
        <f t="shared" si="0"/>
        <v>0</v>
      </c>
      <c r="L40" s="34"/>
    </row>
    <row r="42" spans="1:21" x14ac:dyDescent="0.25">
      <c r="C42">
        <v>1</v>
      </c>
      <c r="D42">
        <v>2</v>
      </c>
      <c r="E42">
        <v>3</v>
      </c>
      <c r="F42">
        <v>4</v>
      </c>
      <c r="G42">
        <v>5</v>
      </c>
      <c r="H42">
        <v>6</v>
      </c>
      <c r="I42">
        <v>7</v>
      </c>
      <c r="J42">
        <v>8</v>
      </c>
      <c r="K42">
        <v>9</v>
      </c>
      <c r="L42">
        <v>10</v>
      </c>
      <c r="M42">
        <v>11</v>
      </c>
      <c r="N42">
        <v>12</v>
      </c>
      <c r="O42">
        <v>13</v>
      </c>
      <c r="P42">
        <v>14</v>
      </c>
      <c r="Q42">
        <v>15</v>
      </c>
      <c r="R42">
        <v>16</v>
      </c>
      <c r="S42">
        <v>17</v>
      </c>
      <c r="T42">
        <v>18</v>
      </c>
    </row>
    <row r="43" spans="1:21" ht="34.5" thickBot="1" x14ac:dyDescent="0.3">
      <c r="A43" s="11" t="s">
        <v>221</v>
      </c>
      <c r="B43" s="23"/>
      <c r="C43" s="5" t="s">
        <v>222</v>
      </c>
      <c r="D43" s="10" t="s">
        <v>223</v>
      </c>
      <c r="E43" s="10" t="s">
        <v>224</v>
      </c>
      <c r="F43" s="10" t="s">
        <v>5</v>
      </c>
      <c r="G43" s="10">
        <v>2016</v>
      </c>
      <c r="H43" s="10">
        <v>2017</v>
      </c>
      <c r="I43" s="11">
        <v>2018</v>
      </c>
      <c r="J43" s="11" t="s">
        <v>225</v>
      </c>
      <c r="K43" s="11" t="s">
        <v>457</v>
      </c>
      <c r="L43" s="11" t="s">
        <v>2</v>
      </c>
      <c r="M43" s="11" t="s">
        <v>458</v>
      </c>
      <c r="N43" s="11" t="s">
        <v>459</v>
      </c>
      <c r="O43" s="11" t="s">
        <v>495</v>
      </c>
      <c r="P43" s="11" t="s">
        <v>472</v>
      </c>
      <c r="Q43" s="11" t="s">
        <v>221</v>
      </c>
      <c r="R43" s="44"/>
      <c r="S43" s="44"/>
      <c r="T43" s="44"/>
      <c r="U43" s="44"/>
    </row>
    <row r="44" spans="1:21" x14ac:dyDescent="0.25">
      <c r="A44" s="30" t="s">
        <v>278</v>
      </c>
      <c r="B44" s="29" t="s">
        <v>730</v>
      </c>
      <c r="C44" s="4" t="s">
        <v>279</v>
      </c>
      <c r="D44" s="13"/>
      <c r="E44" s="12">
        <v>0.95</v>
      </c>
      <c r="F44" s="12">
        <v>0.99</v>
      </c>
      <c r="G44" s="12">
        <v>0.97</v>
      </c>
      <c r="H44" s="12">
        <v>0.97499999999999998</v>
      </c>
      <c r="I44" s="12">
        <v>0.99</v>
      </c>
      <c r="J44" s="30" t="s">
        <v>280</v>
      </c>
      <c r="K44" s="30" t="s">
        <v>707</v>
      </c>
      <c r="L44" s="30" t="s">
        <v>433</v>
      </c>
      <c r="M44" s="30" t="s">
        <v>467</v>
      </c>
      <c r="N44" s="30" t="s">
        <v>462</v>
      </c>
      <c r="O44" s="30" t="s">
        <v>468</v>
      </c>
      <c r="P44" s="30" t="s">
        <v>483</v>
      </c>
      <c r="Q44" s="30" t="s">
        <v>278</v>
      </c>
    </row>
    <row r="45" spans="1:21" x14ac:dyDescent="0.25">
      <c r="A45" s="30" t="s">
        <v>283</v>
      </c>
      <c r="B45" s="29" t="s">
        <v>730</v>
      </c>
      <c r="C45" s="4" t="s">
        <v>6</v>
      </c>
      <c r="D45" s="13"/>
      <c r="E45" s="12">
        <v>0.96</v>
      </c>
      <c r="F45" s="12">
        <v>0.97</v>
      </c>
      <c r="G45" s="12">
        <v>0.96799999999999997</v>
      </c>
      <c r="H45" s="12">
        <v>0.96899999999999997</v>
      </c>
      <c r="I45" s="12">
        <v>0.97</v>
      </c>
      <c r="J45" s="30" t="s">
        <v>770</v>
      </c>
      <c r="K45" s="30" t="s">
        <v>707</v>
      </c>
      <c r="L45" s="30" t="s">
        <v>433</v>
      </c>
      <c r="M45" s="30" t="s">
        <v>465</v>
      </c>
      <c r="N45" s="30" t="s">
        <v>462</v>
      </c>
      <c r="O45" s="30" t="s">
        <v>463</v>
      </c>
      <c r="P45" s="30" t="s">
        <v>482</v>
      </c>
      <c r="Q45" s="30" t="s">
        <v>283</v>
      </c>
    </row>
    <row r="46" spans="1:21" x14ac:dyDescent="0.25">
      <c r="A46" s="30" t="s">
        <v>369</v>
      </c>
      <c r="B46" s="29" t="s">
        <v>730</v>
      </c>
      <c r="C46" s="4" t="s">
        <v>300</v>
      </c>
      <c r="D46" s="13"/>
      <c r="E46" s="4">
        <v>175000</v>
      </c>
      <c r="F46" s="4">
        <v>490000</v>
      </c>
      <c r="G46" s="4">
        <v>96666</v>
      </c>
      <c r="H46" s="4">
        <v>101666</v>
      </c>
      <c r="I46" s="4">
        <v>106668</v>
      </c>
      <c r="J46" s="30" t="s">
        <v>368</v>
      </c>
      <c r="K46" s="30" t="s">
        <v>715</v>
      </c>
      <c r="L46" s="30" t="s">
        <v>442</v>
      </c>
      <c r="M46" s="30" t="s">
        <v>618</v>
      </c>
      <c r="N46" s="30" t="s">
        <v>619</v>
      </c>
      <c r="O46" s="30" t="s">
        <v>617</v>
      </c>
      <c r="P46" s="30" t="s">
        <v>620</v>
      </c>
      <c r="Q46" s="30" t="s">
        <v>369</v>
      </c>
    </row>
    <row r="47" spans="1:21" ht="24" x14ac:dyDescent="0.25">
      <c r="A47" s="30" t="s">
        <v>382</v>
      </c>
      <c r="B47" s="29" t="s">
        <v>730</v>
      </c>
      <c r="C47" s="4" t="s">
        <v>274</v>
      </c>
      <c r="D47" s="13"/>
      <c r="E47" s="12">
        <v>0.95</v>
      </c>
      <c r="F47" s="12">
        <v>1</v>
      </c>
      <c r="G47" s="12">
        <v>1</v>
      </c>
      <c r="H47" s="12">
        <v>1</v>
      </c>
      <c r="I47" s="12">
        <v>1</v>
      </c>
      <c r="J47" s="30" t="s">
        <v>771</v>
      </c>
      <c r="K47" s="30" t="s">
        <v>705</v>
      </c>
      <c r="L47" s="30" t="s">
        <v>435</v>
      </c>
      <c r="M47" s="30" t="s">
        <v>646</v>
      </c>
      <c r="N47" s="30" t="s">
        <v>647</v>
      </c>
      <c r="O47" s="30" t="s">
        <v>645</v>
      </c>
      <c r="P47" s="30" t="s">
        <v>648</v>
      </c>
      <c r="Q47" s="30" t="s">
        <v>382</v>
      </c>
    </row>
    <row r="48" spans="1:21" ht="24" x14ac:dyDescent="0.25">
      <c r="A48" s="30" t="s">
        <v>414</v>
      </c>
      <c r="B48" s="29" t="s">
        <v>728</v>
      </c>
      <c r="C48" s="4" t="s">
        <v>227</v>
      </c>
      <c r="D48" s="13"/>
      <c r="E48" s="12">
        <v>0.4</v>
      </c>
      <c r="F48" s="12">
        <v>1</v>
      </c>
      <c r="G48" s="12">
        <v>0.8</v>
      </c>
      <c r="H48" s="12">
        <v>1</v>
      </c>
      <c r="I48" s="12">
        <v>1</v>
      </c>
      <c r="J48" s="30" t="s">
        <v>413</v>
      </c>
      <c r="K48" s="30" t="s">
        <v>701</v>
      </c>
      <c r="L48" s="30" t="s">
        <v>449</v>
      </c>
      <c r="M48" s="30" t="s">
        <v>683</v>
      </c>
      <c r="N48" s="30" t="s">
        <v>684</v>
      </c>
      <c r="O48" s="30" t="s">
        <v>682</v>
      </c>
      <c r="P48" s="30" t="s">
        <v>685</v>
      </c>
      <c r="Q48" s="30" t="s">
        <v>414</v>
      </c>
    </row>
    <row r="49" spans="1:17" ht="36" x14ac:dyDescent="0.25">
      <c r="A49" s="30" t="s">
        <v>416</v>
      </c>
      <c r="B49" s="29" t="s">
        <v>728</v>
      </c>
      <c r="C49" s="4" t="s">
        <v>228</v>
      </c>
      <c r="D49" s="13"/>
      <c r="E49" s="12">
        <v>0.4</v>
      </c>
      <c r="F49" s="12">
        <v>1</v>
      </c>
      <c r="G49" s="12">
        <v>0.8</v>
      </c>
      <c r="H49" s="12">
        <v>1</v>
      </c>
      <c r="I49" s="12">
        <v>1</v>
      </c>
      <c r="J49" s="30" t="s">
        <v>415</v>
      </c>
      <c r="K49" s="30" t="s">
        <v>715</v>
      </c>
      <c r="L49" s="30" t="s">
        <v>442</v>
      </c>
      <c r="M49" s="30" t="s">
        <v>686</v>
      </c>
      <c r="N49" s="30" t="s">
        <v>687</v>
      </c>
      <c r="O49" s="30" t="s">
        <v>415</v>
      </c>
      <c r="P49" s="30" t="s">
        <v>688</v>
      </c>
      <c r="Q49" s="30" t="s">
        <v>416</v>
      </c>
    </row>
    <row r="50" spans="1:17" ht="24" x14ac:dyDescent="0.25">
      <c r="A50" s="30" t="s">
        <v>412</v>
      </c>
      <c r="B50" s="29" t="s">
        <v>728</v>
      </c>
      <c r="C50" s="4" t="s">
        <v>243</v>
      </c>
      <c r="D50" s="13"/>
      <c r="E50" s="31">
        <v>0</v>
      </c>
      <c r="F50" s="31">
        <v>10</v>
      </c>
      <c r="G50" s="31">
        <v>10</v>
      </c>
      <c r="H50" s="31">
        <v>10</v>
      </c>
      <c r="I50" s="31">
        <v>10</v>
      </c>
      <c r="J50" s="30" t="s">
        <v>411</v>
      </c>
      <c r="K50" s="30" t="s">
        <v>705</v>
      </c>
      <c r="L50" s="30" t="s">
        <v>434</v>
      </c>
      <c r="M50" s="30" t="s">
        <v>679</v>
      </c>
      <c r="N50" s="30" t="s">
        <v>680</v>
      </c>
      <c r="O50" s="30" t="s">
        <v>678</v>
      </c>
      <c r="P50" s="30" t="s">
        <v>681</v>
      </c>
      <c r="Q50" s="30" t="s">
        <v>412</v>
      </c>
    </row>
    <row r="51" spans="1:17" x14ac:dyDescent="0.25">
      <c r="A51" s="30" t="s">
        <v>424</v>
      </c>
      <c r="B51" s="29" t="s">
        <v>728</v>
      </c>
      <c r="C51" s="4" t="s">
        <v>427</v>
      </c>
      <c r="D51" s="13"/>
      <c r="E51" s="4"/>
      <c r="F51" s="4"/>
      <c r="G51" s="4"/>
      <c r="H51" s="4"/>
      <c r="I51" s="4"/>
      <c r="J51" s="30"/>
      <c r="K51" s="30" t="e">
        <v>#N/A</v>
      </c>
      <c r="L51" s="30"/>
      <c r="M51" s="30"/>
      <c r="N51" s="30"/>
      <c r="O51" s="30"/>
      <c r="P51" s="30"/>
      <c r="Q51" s="30" t="s">
        <v>424</v>
      </c>
    </row>
    <row r="52" spans="1:17" x14ac:dyDescent="0.25">
      <c r="A52" s="30" t="s">
        <v>316</v>
      </c>
      <c r="B52" s="29" t="s">
        <v>728</v>
      </c>
      <c r="C52" s="4" t="s">
        <v>257</v>
      </c>
      <c r="D52" s="13"/>
      <c r="E52" s="22">
        <v>12</v>
      </c>
      <c r="F52" s="22">
        <v>5</v>
      </c>
      <c r="G52" s="22">
        <v>9</v>
      </c>
      <c r="H52" s="22">
        <v>7</v>
      </c>
      <c r="I52" s="22">
        <v>5</v>
      </c>
      <c r="J52" s="30" t="s">
        <v>772</v>
      </c>
      <c r="K52" s="30" t="s">
        <v>705</v>
      </c>
      <c r="L52" s="30" t="s">
        <v>436</v>
      </c>
      <c r="M52" s="30" t="s">
        <v>506</v>
      </c>
      <c r="N52" s="30" t="s">
        <v>507</v>
      </c>
      <c r="O52" s="30" t="s">
        <v>773</v>
      </c>
      <c r="P52" s="30" t="s">
        <v>508</v>
      </c>
      <c r="Q52" s="30" t="s">
        <v>316</v>
      </c>
    </row>
    <row r="53" spans="1:17" x14ac:dyDescent="0.25">
      <c r="A53" s="30" t="s">
        <v>418</v>
      </c>
      <c r="B53" s="29" t="s">
        <v>728</v>
      </c>
      <c r="C53" s="4" t="s">
        <v>262</v>
      </c>
      <c r="D53" s="13"/>
      <c r="E53" s="12">
        <v>1600</v>
      </c>
      <c r="F53" s="12">
        <v>1600</v>
      </c>
      <c r="G53" s="12">
        <v>1600</v>
      </c>
      <c r="H53" s="12">
        <v>1600</v>
      </c>
      <c r="I53" s="12">
        <v>1600</v>
      </c>
      <c r="J53" s="30" t="s">
        <v>417</v>
      </c>
      <c r="K53" s="30" t="s">
        <v>715</v>
      </c>
      <c r="L53" s="30" t="s">
        <v>450</v>
      </c>
      <c r="M53" s="30" t="s">
        <v>690</v>
      </c>
      <c r="N53" s="30" t="s">
        <v>691</v>
      </c>
      <c r="O53" s="30" t="s">
        <v>689</v>
      </c>
      <c r="P53" s="30"/>
      <c r="Q53" s="30" t="s">
        <v>418</v>
      </c>
    </row>
    <row r="54" spans="1:17" x14ac:dyDescent="0.25">
      <c r="A54" s="30" t="s">
        <v>354</v>
      </c>
      <c r="B54" s="29" t="s">
        <v>728</v>
      </c>
      <c r="C54" s="4" t="s">
        <v>291</v>
      </c>
      <c r="D54" s="13"/>
      <c r="E54" s="4">
        <v>21.3</v>
      </c>
      <c r="F54" s="4">
        <v>14.5</v>
      </c>
      <c r="G54" s="4">
        <v>15.49</v>
      </c>
      <c r="H54" s="4">
        <v>14.99</v>
      </c>
      <c r="I54" s="4">
        <v>14.5</v>
      </c>
      <c r="J54" s="30" t="s">
        <v>774</v>
      </c>
      <c r="K54" s="30" t="s">
        <v>705</v>
      </c>
      <c r="L54" s="30" t="s">
        <v>435</v>
      </c>
      <c r="M54" s="30" t="s">
        <v>587</v>
      </c>
      <c r="N54" s="30" t="s">
        <v>588</v>
      </c>
      <c r="O54" s="30" t="s">
        <v>586</v>
      </c>
      <c r="P54" s="30" t="s">
        <v>589</v>
      </c>
      <c r="Q54" s="30" t="s">
        <v>354</v>
      </c>
    </row>
    <row r="55" spans="1:17" x14ac:dyDescent="0.25">
      <c r="A55" s="30" t="s">
        <v>397</v>
      </c>
      <c r="B55" s="29" t="s">
        <v>728</v>
      </c>
      <c r="C55" s="4" t="s">
        <v>292</v>
      </c>
      <c r="D55" s="13"/>
      <c r="E55" s="4">
        <v>21.3</v>
      </c>
      <c r="F55" s="4">
        <v>17.7</v>
      </c>
      <c r="G55" s="4">
        <v>18.899999999999999</v>
      </c>
      <c r="H55" s="4">
        <v>18.3</v>
      </c>
      <c r="I55" s="4">
        <v>17.7</v>
      </c>
      <c r="J55" s="30" t="s">
        <v>767</v>
      </c>
      <c r="K55" s="30" t="s">
        <v>705</v>
      </c>
      <c r="L55" s="30" t="s">
        <v>435</v>
      </c>
      <c r="M55" s="30" t="s">
        <v>587</v>
      </c>
      <c r="N55" s="30" t="s">
        <v>588</v>
      </c>
      <c r="O55" s="30" t="s">
        <v>667</v>
      </c>
      <c r="P55" s="30" t="s">
        <v>589</v>
      </c>
      <c r="Q55" s="30" t="s">
        <v>397</v>
      </c>
    </row>
    <row r="56" spans="1:17" x14ac:dyDescent="0.25">
      <c r="A56" s="30" t="s">
        <v>398</v>
      </c>
      <c r="B56" s="29" t="s">
        <v>728</v>
      </c>
      <c r="C56" s="4" t="s">
        <v>293</v>
      </c>
      <c r="D56" s="13"/>
      <c r="E56" s="4">
        <v>24.79</v>
      </c>
      <c r="F56" s="4">
        <v>18.5</v>
      </c>
      <c r="G56" s="4">
        <v>20.39</v>
      </c>
      <c r="H56" s="4">
        <v>19.29</v>
      </c>
      <c r="I56" s="4">
        <v>18.5</v>
      </c>
      <c r="J56" s="30" t="s">
        <v>767</v>
      </c>
      <c r="K56" s="30" t="s">
        <v>705</v>
      </c>
      <c r="L56" s="30" t="s">
        <v>435</v>
      </c>
      <c r="M56" s="30" t="s">
        <v>587</v>
      </c>
      <c r="N56" s="30" t="s">
        <v>588</v>
      </c>
      <c r="O56" s="30" t="s">
        <v>667</v>
      </c>
      <c r="P56" s="30" t="s">
        <v>589</v>
      </c>
      <c r="Q56" s="30" t="s">
        <v>398</v>
      </c>
    </row>
    <row r="57" spans="1:17" x14ac:dyDescent="0.25">
      <c r="A57" s="30" t="s">
        <v>409</v>
      </c>
      <c r="B57" s="29" t="s">
        <v>728</v>
      </c>
      <c r="C57" s="4" t="s">
        <v>294</v>
      </c>
      <c r="D57" s="13"/>
      <c r="E57" s="4">
        <v>20.5</v>
      </c>
      <c r="F57" s="4">
        <v>16.899999999999999</v>
      </c>
      <c r="G57" s="4">
        <v>18.100000000000001</v>
      </c>
      <c r="H57" s="4">
        <v>17.5</v>
      </c>
      <c r="I57" s="4">
        <v>16.899999999999999</v>
      </c>
      <c r="J57" s="30" t="s">
        <v>768</v>
      </c>
      <c r="K57" s="30" t="s">
        <v>705</v>
      </c>
      <c r="L57" s="30" t="s">
        <v>435</v>
      </c>
      <c r="M57" s="30" t="s">
        <v>587</v>
      </c>
      <c r="N57" s="30" t="s">
        <v>588</v>
      </c>
      <c r="O57" s="30" t="s">
        <v>667</v>
      </c>
      <c r="P57" s="30" t="s">
        <v>589</v>
      </c>
      <c r="Q57" s="30" t="s">
        <v>409</v>
      </c>
    </row>
    <row r="58" spans="1:17" ht="24" x14ac:dyDescent="0.25">
      <c r="A58" s="30" t="s">
        <v>315</v>
      </c>
      <c r="B58" s="29" t="s">
        <v>731</v>
      </c>
      <c r="C58" s="4" t="s">
        <v>241</v>
      </c>
      <c r="D58" s="13"/>
      <c r="E58" s="31">
        <v>3.9</v>
      </c>
      <c r="F58" s="31">
        <v>3</v>
      </c>
      <c r="G58" s="31">
        <v>3.3</v>
      </c>
      <c r="H58" s="31">
        <v>3.1</v>
      </c>
      <c r="I58" s="31">
        <v>3</v>
      </c>
      <c r="J58" s="30" t="s">
        <v>314</v>
      </c>
      <c r="K58" s="30" t="s">
        <v>712</v>
      </c>
      <c r="L58" s="30" t="s">
        <v>432</v>
      </c>
      <c r="M58" s="30" t="s">
        <v>503</v>
      </c>
      <c r="N58" s="30" t="s">
        <v>504</v>
      </c>
      <c r="O58" s="30" t="s">
        <v>502</v>
      </c>
      <c r="P58" s="30" t="s">
        <v>505</v>
      </c>
      <c r="Q58" s="30" t="s">
        <v>315</v>
      </c>
    </row>
    <row r="59" spans="1:17" ht="24" x14ac:dyDescent="0.25">
      <c r="A59" s="30" t="s">
        <v>313</v>
      </c>
      <c r="B59" s="29" t="s">
        <v>731</v>
      </c>
      <c r="C59" s="4" t="s">
        <v>250</v>
      </c>
      <c r="D59" s="13"/>
      <c r="E59" s="22">
        <v>32.6</v>
      </c>
      <c r="F59" s="22">
        <v>20</v>
      </c>
      <c r="G59" s="22">
        <v>27</v>
      </c>
      <c r="H59" s="22">
        <v>24</v>
      </c>
      <c r="I59" s="22">
        <v>20</v>
      </c>
      <c r="J59" s="30" t="s">
        <v>698</v>
      </c>
      <c r="K59" s="30" t="s">
        <v>712</v>
      </c>
      <c r="L59" s="30" t="s">
        <v>432</v>
      </c>
      <c r="M59" s="30" t="s">
        <v>499</v>
      </c>
      <c r="N59" s="30" t="s">
        <v>500</v>
      </c>
      <c r="O59" s="30" t="s">
        <v>697</v>
      </c>
      <c r="P59" s="30" t="s">
        <v>501</v>
      </c>
      <c r="Q59" s="30" t="s">
        <v>313</v>
      </c>
    </row>
    <row r="60" spans="1:17" x14ac:dyDescent="0.25">
      <c r="A60" s="30" t="s">
        <v>258</v>
      </c>
      <c r="B60" s="29" t="s">
        <v>731</v>
      </c>
      <c r="C60" s="4" t="s">
        <v>259</v>
      </c>
      <c r="D60" s="13"/>
      <c r="E60" s="12">
        <v>0.46</v>
      </c>
      <c r="F60" s="12">
        <v>0.6</v>
      </c>
      <c r="G60" s="12">
        <v>0.56000000000000005</v>
      </c>
      <c r="H60" s="12">
        <v>0.57999999999999996</v>
      </c>
      <c r="I60" s="12">
        <v>0.6</v>
      </c>
      <c r="J60" s="30" t="s">
        <v>260</v>
      </c>
      <c r="K60" s="30" t="s">
        <v>712</v>
      </c>
      <c r="L60" s="30" t="s">
        <v>432</v>
      </c>
      <c r="M60" s="30" t="s">
        <v>464</v>
      </c>
      <c r="N60" s="30" t="s">
        <v>460</v>
      </c>
      <c r="O60" s="30" t="s">
        <v>466</v>
      </c>
      <c r="P60" s="30" t="s">
        <v>460</v>
      </c>
      <c r="Q60" s="30" t="s">
        <v>258</v>
      </c>
    </row>
    <row r="61" spans="1:17" ht="24" x14ac:dyDescent="0.25">
      <c r="A61" s="30" t="s">
        <v>318</v>
      </c>
      <c r="B61" s="29" t="s">
        <v>729</v>
      </c>
      <c r="C61" s="4" t="s">
        <v>229</v>
      </c>
      <c r="D61" s="13"/>
      <c r="E61" s="33">
        <v>0.28999999999999998</v>
      </c>
      <c r="F61" s="33">
        <v>1</v>
      </c>
      <c r="G61" s="33">
        <v>0.65100000000000002</v>
      </c>
      <c r="H61" s="33">
        <v>0.88100000000000001</v>
      </c>
      <c r="I61" s="33">
        <v>1</v>
      </c>
      <c r="J61" s="30" t="s">
        <v>317</v>
      </c>
      <c r="K61" s="30" t="s">
        <v>704</v>
      </c>
      <c r="L61" s="30" t="s">
        <v>453</v>
      </c>
      <c r="M61" s="30" t="s">
        <v>510</v>
      </c>
      <c r="N61" s="30" t="s">
        <v>511</v>
      </c>
      <c r="O61" s="30" t="s">
        <v>509</v>
      </c>
      <c r="P61" s="30" t="s">
        <v>512</v>
      </c>
      <c r="Q61" s="30" t="s">
        <v>318</v>
      </c>
    </row>
    <row r="62" spans="1:17" x14ac:dyDescent="0.25">
      <c r="A62" s="30" t="s">
        <v>337</v>
      </c>
      <c r="B62" s="29" t="s">
        <v>729</v>
      </c>
      <c r="C62" s="4" t="s">
        <v>245</v>
      </c>
      <c r="D62" s="13"/>
      <c r="E62" s="13">
        <v>12</v>
      </c>
      <c r="F62" s="13">
        <v>30</v>
      </c>
      <c r="G62" s="13">
        <v>7</v>
      </c>
      <c r="H62" s="13">
        <v>7</v>
      </c>
      <c r="I62" s="13">
        <v>4</v>
      </c>
      <c r="J62" s="30" t="s">
        <v>336</v>
      </c>
      <c r="K62" s="30" t="s">
        <v>712</v>
      </c>
      <c r="L62" s="30" t="s">
        <v>432</v>
      </c>
      <c r="M62" s="30" t="s">
        <v>547</v>
      </c>
      <c r="N62" s="30" t="s">
        <v>548</v>
      </c>
      <c r="O62" s="30" t="s">
        <v>546</v>
      </c>
      <c r="P62" s="30" t="s">
        <v>549</v>
      </c>
      <c r="Q62" s="30" t="s">
        <v>337</v>
      </c>
    </row>
    <row r="63" spans="1:17" ht="24" x14ac:dyDescent="0.25">
      <c r="A63" s="30" t="s">
        <v>404</v>
      </c>
      <c r="B63" s="29" t="s">
        <v>729</v>
      </c>
      <c r="C63" s="4" t="s">
        <v>248</v>
      </c>
      <c r="D63" s="13"/>
      <c r="E63" s="32">
        <v>0.56799999999999995</v>
      </c>
      <c r="F63" s="32">
        <v>1</v>
      </c>
      <c r="G63" s="32">
        <v>0.65100000000000002</v>
      </c>
      <c r="H63" s="32">
        <v>0.88100000000000001</v>
      </c>
      <c r="I63" s="32">
        <v>1</v>
      </c>
      <c r="J63" s="30" t="s">
        <v>403</v>
      </c>
      <c r="K63" s="30" t="s">
        <v>704</v>
      </c>
      <c r="L63" s="30" t="s">
        <v>453</v>
      </c>
      <c r="M63" s="30" t="s">
        <v>510</v>
      </c>
      <c r="N63" s="30" t="s">
        <v>7</v>
      </c>
      <c r="O63" s="30" t="s">
        <v>673</v>
      </c>
      <c r="P63" s="30" t="s">
        <v>672</v>
      </c>
      <c r="Q63" s="30" t="s">
        <v>404</v>
      </c>
    </row>
    <row r="64" spans="1:17" ht="24" x14ac:dyDescent="0.25">
      <c r="A64" s="30" t="s">
        <v>424</v>
      </c>
      <c r="B64" s="29" t="s">
        <v>766</v>
      </c>
      <c r="C64" s="4" t="s">
        <v>430</v>
      </c>
      <c r="D64" s="13"/>
      <c r="E64" s="4"/>
      <c r="F64" s="4"/>
      <c r="G64" s="4"/>
      <c r="H64" s="4"/>
      <c r="I64" s="4"/>
      <c r="J64" s="30"/>
      <c r="K64" s="30" t="e">
        <v>#N/A</v>
      </c>
      <c r="L64" s="30"/>
      <c r="M64" s="30"/>
      <c r="N64" s="30"/>
      <c r="O64" s="30"/>
      <c r="P64" s="30"/>
      <c r="Q64" s="30" t="s">
        <v>424</v>
      </c>
    </row>
    <row r="65" spans="1:17" x14ac:dyDescent="0.25">
      <c r="A65" s="30" t="s">
        <v>340</v>
      </c>
      <c r="B65" s="29" t="s">
        <v>729</v>
      </c>
      <c r="C65" s="4" t="s">
        <v>289</v>
      </c>
      <c r="D65" s="13"/>
      <c r="E65" s="4">
        <v>40</v>
      </c>
      <c r="F65" s="4">
        <v>150</v>
      </c>
      <c r="G65" s="4">
        <v>40</v>
      </c>
      <c r="H65" s="4">
        <v>40</v>
      </c>
      <c r="I65" s="4">
        <v>30</v>
      </c>
      <c r="J65" s="30" t="s">
        <v>339</v>
      </c>
      <c r="K65" s="30" t="s">
        <v>705</v>
      </c>
      <c r="L65" s="30" t="s">
        <v>438</v>
      </c>
      <c r="M65" s="30" t="s">
        <v>554</v>
      </c>
      <c r="N65" s="30" t="s">
        <v>555</v>
      </c>
      <c r="O65" s="30" t="s">
        <v>553</v>
      </c>
      <c r="P65" s="30" t="s">
        <v>556</v>
      </c>
      <c r="Q65" s="30" t="s">
        <v>340</v>
      </c>
    </row>
    <row r="66" spans="1:17" x14ac:dyDescent="0.25">
      <c r="A66" s="30" t="s">
        <v>424</v>
      </c>
      <c r="B66" s="29" t="s">
        <v>732</v>
      </c>
      <c r="C66" s="4" t="s">
        <v>428</v>
      </c>
      <c r="D66" s="13"/>
      <c r="E66" s="4"/>
      <c r="F66" s="4"/>
      <c r="G66" s="4"/>
      <c r="H66" s="4"/>
      <c r="I66" s="4"/>
      <c r="J66" s="30"/>
      <c r="K66" s="30" t="e">
        <v>#N/A</v>
      </c>
      <c r="L66" s="30"/>
      <c r="M66" s="30"/>
      <c r="N66" s="30"/>
      <c r="O66" s="30"/>
      <c r="P66" s="30"/>
      <c r="Q66" s="30" t="s">
        <v>424</v>
      </c>
    </row>
    <row r="67" spans="1:17" ht="24" x14ac:dyDescent="0.25">
      <c r="A67" s="30" t="s">
        <v>338</v>
      </c>
      <c r="B67" s="29" t="s">
        <v>732</v>
      </c>
      <c r="C67" s="4" t="s">
        <v>287</v>
      </c>
      <c r="D67" s="13"/>
      <c r="E67" s="31">
        <v>7</v>
      </c>
      <c r="F67" s="31">
        <v>37</v>
      </c>
      <c r="G67" s="31">
        <v>9</v>
      </c>
      <c r="H67" s="31">
        <v>10</v>
      </c>
      <c r="I67" s="31">
        <v>11</v>
      </c>
      <c r="J67" s="30" t="s">
        <v>775</v>
      </c>
      <c r="K67" s="30" t="s">
        <v>704</v>
      </c>
      <c r="L67" s="30" t="s">
        <v>452</v>
      </c>
      <c r="M67" s="30" t="s">
        <v>551</v>
      </c>
      <c r="N67" s="30" t="s">
        <v>552</v>
      </c>
      <c r="O67" s="30" t="s">
        <v>550</v>
      </c>
      <c r="P67" s="30" t="s">
        <v>776</v>
      </c>
      <c r="Q67" s="30" t="s">
        <v>338</v>
      </c>
    </row>
    <row r="68" spans="1:17" ht="24" x14ac:dyDescent="0.25">
      <c r="A68" s="30" t="s">
        <v>320</v>
      </c>
      <c r="B68" s="29" t="s">
        <v>733</v>
      </c>
      <c r="C68" s="4" t="s">
        <v>246</v>
      </c>
      <c r="D68" s="13"/>
      <c r="E68" s="13">
        <v>0</v>
      </c>
      <c r="F68" s="13">
        <v>955</v>
      </c>
      <c r="G68" s="13">
        <v>315</v>
      </c>
      <c r="H68" s="13">
        <v>315</v>
      </c>
      <c r="I68" s="13">
        <v>325</v>
      </c>
      <c r="J68" s="30" t="s">
        <v>319</v>
      </c>
      <c r="K68" s="30" t="s">
        <v>704</v>
      </c>
      <c r="L68" s="30" t="s">
        <v>452</v>
      </c>
      <c r="M68" s="30" t="s">
        <v>514</v>
      </c>
      <c r="N68" s="30" t="s">
        <v>515</v>
      </c>
      <c r="O68" s="30" t="s">
        <v>513</v>
      </c>
      <c r="P68" s="30" t="s">
        <v>516</v>
      </c>
      <c r="Q68" s="30" t="s">
        <v>320</v>
      </c>
    </row>
    <row r="69" spans="1:17" ht="24" x14ac:dyDescent="0.25">
      <c r="A69" s="30" t="s">
        <v>312</v>
      </c>
      <c r="B69" s="29" t="s">
        <v>733</v>
      </c>
      <c r="C69" s="4" t="s">
        <v>284</v>
      </c>
      <c r="D69" s="13"/>
      <c r="E69" s="12">
        <v>0.3448</v>
      </c>
      <c r="F69" s="12">
        <v>0.43099999999999999</v>
      </c>
      <c r="G69" s="12">
        <v>0.41399999999999998</v>
      </c>
      <c r="H69" s="12">
        <v>0.42199999999999999</v>
      </c>
      <c r="I69" s="12">
        <v>0.43099999999999999</v>
      </c>
      <c r="J69" s="30" t="s">
        <v>777</v>
      </c>
      <c r="K69" s="30" t="s">
        <v>705</v>
      </c>
      <c r="L69" s="30" t="s">
        <v>452</v>
      </c>
      <c r="M69" s="30" t="s">
        <v>496</v>
      </c>
      <c r="N69" s="30" t="s">
        <v>497</v>
      </c>
      <c r="O69" s="30" t="s">
        <v>494</v>
      </c>
      <c r="P69" s="30" t="s">
        <v>498</v>
      </c>
      <c r="Q69" s="30" t="s">
        <v>312</v>
      </c>
    </row>
    <row r="70" spans="1:17" ht="24" x14ac:dyDescent="0.25">
      <c r="A70" s="30" t="s">
        <v>424</v>
      </c>
      <c r="B70" s="29" t="s">
        <v>735</v>
      </c>
      <c r="C70" s="4" t="s">
        <v>429</v>
      </c>
      <c r="D70" s="13"/>
      <c r="E70" s="4"/>
      <c r="F70" s="4"/>
      <c r="G70" s="4"/>
      <c r="H70" s="4"/>
      <c r="I70" s="4"/>
      <c r="J70" s="30"/>
      <c r="K70" s="30" t="e">
        <v>#N/A</v>
      </c>
      <c r="L70" s="30"/>
      <c r="M70" s="30"/>
      <c r="N70" s="30"/>
      <c r="O70" s="30"/>
      <c r="P70" s="30"/>
      <c r="Q70" s="30" t="s">
        <v>424</v>
      </c>
    </row>
    <row r="71" spans="1:17" x14ac:dyDescent="0.25">
      <c r="A71" s="30" t="s">
        <v>323</v>
      </c>
      <c r="B71" s="29" t="s">
        <v>735</v>
      </c>
      <c r="C71" s="4" t="s">
        <v>277</v>
      </c>
      <c r="D71" s="13"/>
      <c r="E71" s="12">
        <v>0.4</v>
      </c>
      <c r="F71" s="12">
        <v>0.5</v>
      </c>
      <c r="G71" s="12">
        <v>0.48</v>
      </c>
      <c r="H71" s="12">
        <v>0.49</v>
      </c>
      <c r="I71" s="12">
        <v>0.5</v>
      </c>
      <c r="J71" s="30" t="s">
        <v>778</v>
      </c>
      <c r="K71" s="30" t="s">
        <v>705</v>
      </c>
      <c r="L71" s="30" t="s">
        <v>436</v>
      </c>
      <c r="M71" s="30" t="s">
        <v>522</v>
      </c>
      <c r="N71" s="30" t="s">
        <v>523</v>
      </c>
      <c r="O71" s="30" t="s">
        <v>521</v>
      </c>
      <c r="P71" s="30" t="s">
        <v>524</v>
      </c>
      <c r="Q71" s="30" t="s">
        <v>323</v>
      </c>
    </row>
    <row r="72" spans="1:17" x14ac:dyDescent="0.25">
      <c r="A72" s="30" t="s">
        <v>424</v>
      </c>
      <c r="B72" s="29" t="s">
        <v>736</v>
      </c>
      <c r="C72" s="4" t="s">
        <v>426</v>
      </c>
      <c r="D72" s="13"/>
      <c r="E72" s="4"/>
      <c r="F72" s="4"/>
      <c r="G72" s="4"/>
      <c r="H72" s="4"/>
      <c r="I72" s="4"/>
      <c r="J72" s="30"/>
      <c r="K72" s="30" t="e">
        <v>#N/A</v>
      </c>
      <c r="L72" s="30"/>
      <c r="M72" s="30"/>
      <c r="N72" s="30"/>
      <c r="O72" s="30"/>
      <c r="P72" s="30"/>
      <c r="Q72" s="30" t="s">
        <v>424</v>
      </c>
    </row>
    <row r="73" spans="1:17" x14ac:dyDescent="0.25">
      <c r="A73" s="30" t="s">
        <v>352</v>
      </c>
      <c r="B73" s="29" t="s">
        <v>736</v>
      </c>
      <c r="C73" s="4" t="s">
        <v>8</v>
      </c>
      <c r="D73" s="13"/>
      <c r="E73" s="12">
        <v>0.21</v>
      </c>
      <c r="F73" s="12">
        <v>0.24</v>
      </c>
      <c r="G73" s="12">
        <v>0.23</v>
      </c>
      <c r="H73" s="12">
        <v>0.23</v>
      </c>
      <c r="I73" s="12">
        <v>0.24</v>
      </c>
      <c r="J73" s="30" t="s">
        <v>779</v>
      </c>
      <c r="K73" s="30" t="s">
        <v>705</v>
      </c>
      <c r="L73" s="30" t="s">
        <v>440</v>
      </c>
      <c r="M73" s="30" t="s">
        <v>579</v>
      </c>
      <c r="N73" s="30" t="s">
        <v>580</v>
      </c>
      <c r="O73" s="30" t="s">
        <v>578</v>
      </c>
      <c r="P73" s="30" t="s">
        <v>581</v>
      </c>
      <c r="Q73" s="30" t="s">
        <v>352</v>
      </c>
    </row>
    <row r="74" spans="1:17" ht="24" x14ac:dyDescent="0.25">
      <c r="A74" s="30" t="s">
        <v>422</v>
      </c>
      <c r="B74" s="29" t="s">
        <v>727</v>
      </c>
      <c r="C74" s="4" t="s">
        <v>431</v>
      </c>
      <c r="D74" s="13"/>
      <c r="E74" s="12">
        <v>0.03</v>
      </c>
      <c r="F74" s="12">
        <v>1</v>
      </c>
      <c r="G74" s="12">
        <v>0.5</v>
      </c>
      <c r="H74" s="12">
        <v>1</v>
      </c>
      <c r="I74" s="12">
        <v>1</v>
      </c>
      <c r="J74" s="30" t="s">
        <v>421</v>
      </c>
      <c r="K74" s="30" t="s">
        <v>701</v>
      </c>
      <c r="L74" s="30" t="s">
        <v>448</v>
      </c>
      <c r="M74" s="30" t="s">
        <v>683</v>
      </c>
      <c r="N74" s="30" t="s">
        <v>696</v>
      </c>
      <c r="O74" s="30" t="s">
        <v>695</v>
      </c>
      <c r="P74" s="30" t="s">
        <v>685</v>
      </c>
      <c r="Q74" s="30" t="s">
        <v>422</v>
      </c>
    </row>
    <row r="75" spans="1:17" ht="24" x14ac:dyDescent="0.25">
      <c r="A75" s="30" t="s">
        <v>424</v>
      </c>
      <c r="B75" s="29" t="s">
        <v>727</v>
      </c>
      <c r="C75" s="4" t="s">
        <v>230</v>
      </c>
      <c r="D75" s="13"/>
      <c r="E75" s="33">
        <v>0</v>
      </c>
      <c r="F75" s="33">
        <v>1</v>
      </c>
      <c r="G75" s="33">
        <v>0.2</v>
      </c>
      <c r="H75" s="33">
        <v>0.6</v>
      </c>
      <c r="I75" s="33">
        <v>1</v>
      </c>
      <c r="J75" s="30"/>
      <c r="K75" s="30" t="s">
        <v>715</v>
      </c>
      <c r="L75" s="30" t="s">
        <v>442</v>
      </c>
      <c r="M75" s="30"/>
      <c r="N75" s="30"/>
      <c r="O75" s="30"/>
      <c r="P75" s="30"/>
      <c r="Q75" s="30" t="s">
        <v>424</v>
      </c>
    </row>
    <row r="76" spans="1:17" x14ac:dyDescent="0.25">
      <c r="A76" s="30" t="s">
        <v>424</v>
      </c>
      <c r="B76" s="29" t="s">
        <v>727</v>
      </c>
      <c r="C76" s="4" t="s">
        <v>425</v>
      </c>
      <c r="D76" s="13"/>
      <c r="E76" s="12"/>
      <c r="F76" s="12"/>
      <c r="G76" s="12"/>
      <c r="H76" s="12"/>
      <c r="I76" s="12"/>
      <c r="J76" s="30"/>
      <c r="K76" s="30" t="e">
        <v>#N/A</v>
      </c>
      <c r="L76" s="30"/>
      <c r="M76" s="30"/>
      <c r="N76" s="30"/>
      <c r="O76" s="30"/>
      <c r="P76" s="30"/>
      <c r="Q76" s="30" t="s">
        <v>424</v>
      </c>
    </row>
    <row r="77" spans="1:17" ht="36" x14ac:dyDescent="0.25">
      <c r="A77" s="30" t="s">
        <v>424</v>
      </c>
      <c r="B77" s="29" t="s">
        <v>727</v>
      </c>
      <c r="C77" s="4" t="s">
        <v>264</v>
      </c>
      <c r="D77" s="13"/>
      <c r="E77" s="12">
        <v>0</v>
      </c>
      <c r="F77" s="12">
        <v>0.37</v>
      </c>
      <c r="G77" s="12">
        <v>0.03</v>
      </c>
      <c r="H77" s="12">
        <v>0.2</v>
      </c>
      <c r="I77" s="12">
        <v>0.37</v>
      </c>
      <c r="J77" s="30"/>
      <c r="K77" s="30" t="s">
        <v>715</v>
      </c>
      <c r="L77" s="30" t="s">
        <v>451</v>
      </c>
      <c r="M77" s="30"/>
      <c r="N77" s="30"/>
      <c r="O77" s="30"/>
      <c r="P77" s="30"/>
      <c r="Q77" s="30" t="s">
        <v>424</v>
      </c>
    </row>
    <row r="78" spans="1:17" ht="24" x14ac:dyDescent="0.25">
      <c r="A78" s="30" t="s">
        <v>424</v>
      </c>
      <c r="B78" s="29" t="s">
        <v>727</v>
      </c>
      <c r="C78" s="4" t="s">
        <v>286</v>
      </c>
      <c r="D78" s="13"/>
      <c r="E78" s="12"/>
      <c r="F78" s="12"/>
      <c r="G78" s="12"/>
      <c r="H78" s="12"/>
      <c r="I78" s="12"/>
      <c r="J78" s="30"/>
      <c r="K78" s="30" t="s">
        <v>715</v>
      </c>
      <c r="L78" s="30" t="s">
        <v>442</v>
      </c>
      <c r="M78" s="30"/>
      <c r="N78" s="30"/>
      <c r="O78" s="30"/>
      <c r="P78" s="30"/>
      <c r="Q78" s="30" t="s">
        <v>424</v>
      </c>
    </row>
    <row r="79" spans="1:17" ht="36" x14ac:dyDescent="0.25">
      <c r="A79" s="30" t="s">
        <v>302</v>
      </c>
      <c r="B79" s="29" t="s">
        <v>737</v>
      </c>
      <c r="C79" s="4" t="s">
        <v>239</v>
      </c>
      <c r="D79" s="13"/>
      <c r="E79" s="4">
        <v>2</v>
      </c>
      <c r="F79" s="4">
        <v>13</v>
      </c>
      <c r="G79" s="4">
        <v>3</v>
      </c>
      <c r="H79" s="4">
        <v>4</v>
      </c>
      <c r="I79" s="4">
        <v>4</v>
      </c>
      <c r="J79" s="30" t="s">
        <v>303</v>
      </c>
      <c r="K79" s="30" t="s">
        <v>705</v>
      </c>
      <c r="L79" s="30" t="s">
        <v>434</v>
      </c>
      <c r="M79" s="30" t="s">
        <v>479</v>
      </c>
      <c r="N79" s="30" t="s">
        <v>480</v>
      </c>
      <c r="O79" s="30" t="s">
        <v>478</v>
      </c>
      <c r="P79" s="30" t="s">
        <v>481</v>
      </c>
      <c r="Q79" s="30" t="s">
        <v>302</v>
      </c>
    </row>
    <row r="80" spans="1:17" x14ac:dyDescent="0.25">
      <c r="A80" s="30" t="s">
        <v>372</v>
      </c>
      <c r="B80" s="29" t="s">
        <v>737</v>
      </c>
      <c r="C80" s="4" t="s">
        <v>249</v>
      </c>
      <c r="D80" s="13"/>
      <c r="E80" s="4">
        <v>0</v>
      </c>
      <c r="F80" s="4">
        <v>4</v>
      </c>
      <c r="G80" s="4">
        <v>1</v>
      </c>
      <c r="H80" s="4">
        <v>1</v>
      </c>
      <c r="I80" s="4">
        <v>2</v>
      </c>
      <c r="J80" s="30" t="s">
        <v>780</v>
      </c>
      <c r="K80" s="30" t="s">
        <v>705</v>
      </c>
      <c r="L80" s="30" t="s">
        <v>434</v>
      </c>
      <c r="M80" s="30" t="s">
        <v>625</v>
      </c>
      <c r="N80" s="30" t="s">
        <v>626</v>
      </c>
      <c r="O80" s="30" t="s">
        <v>624</v>
      </c>
      <c r="P80" s="30"/>
      <c r="Q80" s="30" t="s">
        <v>372</v>
      </c>
    </row>
    <row r="81" spans="1:17" ht="24" x14ac:dyDescent="0.25">
      <c r="A81" s="30" t="s">
        <v>307</v>
      </c>
      <c r="B81" s="29" t="s">
        <v>737</v>
      </c>
      <c r="C81" s="4" t="s">
        <v>251</v>
      </c>
      <c r="D81" s="13"/>
      <c r="E81" s="4">
        <v>0</v>
      </c>
      <c r="F81" s="4">
        <v>55</v>
      </c>
      <c r="G81" s="4">
        <v>18</v>
      </c>
      <c r="H81" s="4">
        <v>18</v>
      </c>
      <c r="I81" s="4">
        <v>19</v>
      </c>
      <c r="J81" s="30" t="s">
        <v>306</v>
      </c>
      <c r="K81" s="30" t="s">
        <v>705</v>
      </c>
      <c r="L81" s="30" t="s">
        <v>436</v>
      </c>
      <c r="M81" s="30" t="s">
        <v>488</v>
      </c>
      <c r="N81" s="30" t="s">
        <v>480</v>
      </c>
      <c r="O81" s="30" t="s">
        <v>487</v>
      </c>
      <c r="P81" s="30" t="s">
        <v>489</v>
      </c>
      <c r="Q81" s="30" t="s">
        <v>307</v>
      </c>
    </row>
    <row r="82" spans="1:17" x14ac:dyDescent="0.25">
      <c r="A82" s="30" t="s">
        <v>325</v>
      </c>
      <c r="B82" s="29" t="s">
        <v>737</v>
      </c>
      <c r="C82" s="4" t="s">
        <v>12</v>
      </c>
      <c r="D82" s="13"/>
      <c r="E82" s="12">
        <v>0.66800000000000004</v>
      </c>
      <c r="F82" s="12">
        <v>0.72</v>
      </c>
      <c r="G82" s="12">
        <v>0.71</v>
      </c>
      <c r="H82" s="12">
        <v>0.72</v>
      </c>
      <c r="I82" s="12">
        <v>0.72</v>
      </c>
      <c r="J82" s="30" t="s">
        <v>324</v>
      </c>
      <c r="K82" s="30" t="s">
        <v>705</v>
      </c>
      <c r="L82" s="30" t="s">
        <v>436</v>
      </c>
      <c r="M82" s="30" t="s">
        <v>526</v>
      </c>
      <c r="N82" s="30" t="s">
        <v>523</v>
      </c>
      <c r="O82" s="30" t="s">
        <v>525</v>
      </c>
      <c r="P82" s="30" t="s">
        <v>527</v>
      </c>
      <c r="Q82" s="30" t="s">
        <v>325</v>
      </c>
    </row>
    <row r="83" spans="1:17" ht="24" x14ac:dyDescent="0.25">
      <c r="A83" s="30" t="s">
        <v>322</v>
      </c>
      <c r="B83" s="29" t="s">
        <v>737</v>
      </c>
      <c r="C83" s="4" t="s">
        <v>267</v>
      </c>
      <c r="D83" s="13"/>
      <c r="E83" s="12">
        <v>0.68400000000000005</v>
      </c>
      <c r="F83" s="12">
        <v>0.75</v>
      </c>
      <c r="G83" s="12">
        <v>0.71699999999999997</v>
      </c>
      <c r="H83" s="12">
        <v>0.73399999999999999</v>
      </c>
      <c r="I83" s="12">
        <v>0.75</v>
      </c>
      <c r="J83" s="30" t="s">
        <v>321</v>
      </c>
      <c r="K83" s="30" t="s">
        <v>705</v>
      </c>
      <c r="L83" s="30" t="s">
        <v>436</v>
      </c>
      <c r="M83" s="30" t="s">
        <v>518</v>
      </c>
      <c r="N83" s="30" t="s">
        <v>519</v>
      </c>
      <c r="O83" s="30" t="s">
        <v>517</v>
      </c>
      <c r="P83" s="30" t="s">
        <v>520</v>
      </c>
      <c r="Q83" s="30" t="s">
        <v>322</v>
      </c>
    </row>
    <row r="84" spans="1:17" ht="24" x14ac:dyDescent="0.25">
      <c r="A84" s="30" t="s">
        <v>386</v>
      </c>
      <c r="B84" s="29" t="s">
        <v>737</v>
      </c>
      <c r="C84" s="4" t="s">
        <v>461</v>
      </c>
      <c r="D84" s="13"/>
      <c r="E84" s="12">
        <v>0.155</v>
      </c>
      <c r="F84" s="12">
        <v>0.65</v>
      </c>
      <c r="G84" s="12">
        <v>0.53</v>
      </c>
      <c r="H84" s="12">
        <v>0.59</v>
      </c>
      <c r="I84" s="12">
        <v>0.65</v>
      </c>
      <c r="J84" s="30" t="s">
        <v>385</v>
      </c>
      <c r="K84" s="30" t="e">
        <v>#N/A</v>
      </c>
      <c r="L84" s="30"/>
      <c r="M84" s="30" t="s">
        <v>654</v>
      </c>
      <c r="N84" s="30" t="s">
        <v>655</v>
      </c>
      <c r="O84" s="30" t="s">
        <v>653</v>
      </c>
      <c r="P84" s="30"/>
      <c r="Q84" s="30" t="s">
        <v>386</v>
      </c>
    </row>
    <row r="85" spans="1:17" ht="36" x14ac:dyDescent="0.25">
      <c r="A85" s="30" t="s">
        <v>375</v>
      </c>
      <c r="B85" s="29" t="s">
        <v>737</v>
      </c>
      <c r="C85" s="4" t="s">
        <v>276</v>
      </c>
      <c r="D85" s="13"/>
      <c r="E85" s="12">
        <v>0</v>
      </c>
      <c r="F85" s="12">
        <v>1</v>
      </c>
      <c r="G85" s="12">
        <v>1</v>
      </c>
      <c r="H85" s="12">
        <v>1</v>
      </c>
      <c r="I85" s="12">
        <v>1</v>
      </c>
      <c r="J85" s="30" t="s">
        <v>374</v>
      </c>
      <c r="K85" s="30" t="s">
        <v>705</v>
      </c>
      <c r="L85" s="30" t="s">
        <v>438</v>
      </c>
      <c r="M85" s="30" t="s">
        <v>631</v>
      </c>
      <c r="N85" s="30" t="s">
        <v>632</v>
      </c>
      <c r="O85" s="30" t="s">
        <v>630</v>
      </c>
      <c r="P85" s="30" t="s">
        <v>633</v>
      </c>
      <c r="Q85" s="30" t="s">
        <v>375</v>
      </c>
    </row>
    <row r="86" spans="1:17" x14ac:dyDescent="0.25">
      <c r="A86" s="30" t="s">
        <v>387</v>
      </c>
      <c r="B86" s="29" t="s">
        <v>737</v>
      </c>
      <c r="C86" s="4" t="s">
        <v>388</v>
      </c>
      <c r="D86" s="13"/>
      <c r="E86" s="12">
        <v>0.48</v>
      </c>
      <c r="F86" s="12">
        <v>0.6</v>
      </c>
      <c r="G86" s="12">
        <v>0.52</v>
      </c>
      <c r="H86" s="12">
        <v>0.56000000000000005</v>
      </c>
      <c r="I86" s="12">
        <v>0.6</v>
      </c>
      <c r="J86" s="30" t="s">
        <v>389</v>
      </c>
      <c r="K86" s="30" t="e">
        <v>#N/A</v>
      </c>
      <c r="L86" s="30"/>
      <c r="M86" s="30" t="s">
        <v>656</v>
      </c>
      <c r="N86" s="30" t="s">
        <v>655</v>
      </c>
      <c r="O86" s="30" t="s">
        <v>389</v>
      </c>
      <c r="P86" s="30"/>
      <c r="Q86" s="30" t="s">
        <v>387</v>
      </c>
    </row>
    <row r="87" spans="1:17" x14ac:dyDescent="0.25">
      <c r="A87" s="30" t="s">
        <v>362</v>
      </c>
      <c r="B87" s="29" t="s">
        <v>737</v>
      </c>
      <c r="C87" s="4" t="s">
        <v>298</v>
      </c>
      <c r="D87" s="13"/>
      <c r="E87" s="4">
        <v>3.5</v>
      </c>
      <c r="F87" s="4">
        <v>3.1</v>
      </c>
      <c r="G87" s="4">
        <v>3.1</v>
      </c>
      <c r="H87" s="4">
        <v>3.1</v>
      </c>
      <c r="I87" s="4">
        <v>3.1</v>
      </c>
      <c r="J87" s="30" t="s">
        <v>769</v>
      </c>
      <c r="K87" s="30" t="s">
        <v>705</v>
      </c>
      <c r="L87" s="30" t="s">
        <v>441</v>
      </c>
      <c r="M87" s="30" t="s">
        <v>603</v>
      </c>
      <c r="N87" s="30" t="s">
        <v>604</v>
      </c>
      <c r="O87" s="30" t="s">
        <v>528</v>
      </c>
      <c r="P87" s="30" t="s">
        <v>605</v>
      </c>
      <c r="Q87" s="30" t="s">
        <v>362</v>
      </c>
    </row>
    <row r="88" spans="1:17" x14ac:dyDescent="0.25">
      <c r="A88" s="30" t="s">
        <v>361</v>
      </c>
      <c r="B88" s="29" t="s">
        <v>737</v>
      </c>
      <c r="C88" s="4" t="s">
        <v>299</v>
      </c>
      <c r="D88" s="13"/>
      <c r="E88" s="4">
        <v>16.100000000000001</v>
      </c>
      <c r="F88" s="4">
        <v>12.6</v>
      </c>
      <c r="G88" s="4">
        <v>14.3</v>
      </c>
      <c r="H88" s="4">
        <v>13.5</v>
      </c>
      <c r="I88" s="4">
        <v>12.6</v>
      </c>
      <c r="J88" s="30" t="s">
        <v>360</v>
      </c>
      <c r="K88" s="30" t="s">
        <v>705</v>
      </c>
      <c r="L88" s="30" t="s">
        <v>441</v>
      </c>
      <c r="M88" s="30" t="s">
        <v>600</v>
      </c>
      <c r="N88" s="30" t="s">
        <v>601</v>
      </c>
      <c r="O88" s="30" t="s">
        <v>528</v>
      </c>
      <c r="P88" s="30" t="s">
        <v>602</v>
      </c>
      <c r="Q88" s="30" t="s">
        <v>361</v>
      </c>
    </row>
    <row r="89" spans="1:17" ht="24" x14ac:dyDescent="0.25">
      <c r="A89" s="30" t="s">
        <v>353</v>
      </c>
      <c r="B89" s="29" t="s">
        <v>737</v>
      </c>
      <c r="C89" s="4" t="s">
        <v>219</v>
      </c>
      <c r="D89" s="13"/>
      <c r="E89" s="4">
        <v>221</v>
      </c>
      <c r="F89" s="4">
        <v>192</v>
      </c>
      <c r="G89" s="4">
        <v>200.65</v>
      </c>
      <c r="H89" s="4">
        <v>199.3</v>
      </c>
      <c r="I89" s="4">
        <v>192</v>
      </c>
      <c r="J89" s="30" t="s">
        <v>781</v>
      </c>
      <c r="K89" s="30" t="s">
        <v>705</v>
      </c>
      <c r="L89" s="30" t="s">
        <v>436</v>
      </c>
      <c r="M89" s="30" t="s">
        <v>583</v>
      </c>
      <c r="N89" s="30" t="s">
        <v>584</v>
      </c>
      <c r="O89" s="30" t="s">
        <v>582</v>
      </c>
      <c r="P89" s="30" t="s">
        <v>585</v>
      </c>
      <c r="Q89" s="30" t="s">
        <v>353</v>
      </c>
    </row>
    <row r="90" spans="1:17" x14ac:dyDescent="0.25">
      <c r="A90" s="30" t="s">
        <v>371</v>
      </c>
      <c r="B90" s="29" t="s">
        <v>738</v>
      </c>
      <c r="C90" s="4" t="s">
        <v>233</v>
      </c>
      <c r="D90" s="13"/>
      <c r="E90" s="12">
        <v>1102</v>
      </c>
      <c r="F90" s="12">
        <v>1100</v>
      </c>
      <c r="G90" s="12">
        <v>1100</v>
      </c>
      <c r="H90" s="12">
        <v>1100</v>
      </c>
      <c r="I90" s="12">
        <v>1100</v>
      </c>
      <c r="J90" s="30" t="s">
        <v>370</v>
      </c>
      <c r="K90" s="30" t="s">
        <v>705</v>
      </c>
      <c r="L90" s="30" t="s">
        <v>434</v>
      </c>
      <c r="M90" s="30" t="s">
        <v>622</v>
      </c>
      <c r="N90" s="30" t="s">
        <v>623</v>
      </c>
      <c r="O90" s="30" t="s">
        <v>621</v>
      </c>
      <c r="P90" s="30"/>
      <c r="Q90" s="30" t="s">
        <v>371</v>
      </c>
    </row>
    <row r="91" spans="1:17" ht="24" x14ac:dyDescent="0.25">
      <c r="A91" s="30" t="s">
        <v>364</v>
      </c>
      <c r="B91" s="29" t="s">
        <v>739</v>
      </c>
      <c r="C91" s="4" t="s">
        <v>253</v>
      </c>
      <c r="D91" s="13"/>
      <c r="E91" s="4">
        <v>8</v>
      </c>
      <c r="F91" s="4">
        <v>32</v>
      </c>
      <c r="G91" s="4">
        <v>8</v>
      </c>
      <c r="H91" s="4">
        <v>8</v>
      </c>
      <c r="I91" s="4">
        <v>8</v>
      </c>
      <c r="J91" s="30" t="s">
        <v>782</v>
      </c>
      <c r="K91" s="30" t="s">
        <v>705</v>
      </c>
      <c r="L91" s="30" t="s">
        <v>437</v>
      </c>
      <c r="M91" s="30" t="s">
        <v>609</v>
      </c>
      <c r="N91" s="30" t="s">
        <v>7</v>
      </c>
      <c r="O91" s="30" t="s">
        <v>608</v>
      </c>
      <c r="P91" s="30" t="s">
        <v>610</v>
      </c>
      <c r="Q91" s="30" t="s">
        <v>364</v>
      </c>
    </row>
    <row r="92" spans="1:17" x14ac:dyDescent="0.25">
      <c r="A92" s="30" t="s">
        <v>365</v>
      </c>
      <c r="B92" s="29" t="s">
        <v>739</v>
      </c>
      <c r="C92" s="4" t="s">
        <v>254</v>
      </c>
      <c r="D92" s="13"/>
      <c r="E92" s="4">
        <v>0</v>
      </c>
      <c r="F92" s="4">
        <v>32</v>
      </c>
      <c r="G92" s="4">
        <v>8</v>
      </c>
      <c r="H92" s="4">
        <v>12</v>
      </c>
      <c r="I92" s="4">
        <v>12</v>
      </c>
      <c r="J92" s="30" t="s">
        <v>783</v>
      </c>
      <c r="K92" s="30" t="s">
        <v>705</v>
      </c>
      <c r="L92" s="30" t="s">
        <v>437</v>
      </c>
      <c r="M92" s="30" t="s">
        <v>612</v>
      </c>
      <c r="N92" s="30" t="s">
        <v>7</v>
      </c>
      <c r="O92" s="30" t="s">
        <v>611</v>
      </c>
      <c r="P92" s="30" t="s">
        <v>613</v>
      </c>
      <c r="Q92" s="30" t="s">
        <v>365</v>
      </c>
    </row>
    <row r="93" spans="1:17" ht="24" x14ac:dyDescent="0.25">
      <c r="A93" s="30" t="s">
        <v>367</v>
      </c>
      <c r="B93" s="29" t="s">
        <v>739</v>
      </c>
      <c r="C93" s="4" t="s">
        <v>255</v>
      </c>
      <c r="D93" s="13"/>
      <c r="E93" s="4">
        <v>0</v>
      </c>
      <c r="F93" s="4">
        <v>64</v>
      </c>
      <c r="G93" s="4">
        <v>14</v>
      </c>
      <c r="H93" s="4">
        <v>25</v>
      </c>
      <c r="I93" s="4">
        <v>25</v>
      </c>
      <c r="J93" s="30" t="s">
        <v>366</v>
      </c>
      <c r="K93" s="30" t="s">
        <v>705</v>
      </c>
      <c r="L93" s="30" t="s">
        <v>437</v>
      </c>
      <c r="M93" s="30" t="s">
        <v>615</v>
      </c>
      <c r="N93" s="30" t="s">
        <v>7</v>
      </c>
      <c r="O93" s="30" t="s">
        <v>614</v>
      </c>
      <c r="P93" s="30" t="s">
        <v>616</v>
      </c>
      <c r="Q93" s="30" t="s">
        <v>367</v>
      </c>
    </row>
    <row r="94" spans="1:17" x14ac:dyDescent="0.25">
      <c r="A94" s="30" t="s">
        <v>394</v>
      </c>
      <c r="B94" s="29" t="s">
        <v>740</v>
      </c>
      <c r="C94" s="4" t="s">
        <v>231</v>
      </c>
      <c r="D94" s="13"/>
      <c r="E94" s="31">
        <v>2</v>
      </c>
      <c r="F94" s="31">
        <v>5</v>
      </c>
      <c r="G94" s="31">
        <v>4</v>
      </c>
      <c r="H94" s="31">
        <v>4</v>
      </c>
      <c r="I94" s="31">
        <v>5</v>
      </c>
      <c r="J94" s="30" t="s">
        <v>393</v>
      </c>
      <c r="K94" s="30" t="s">
        <v>705</v>
      </c>
      <c r="L94" s="30" t="s">
        <v>434</v>
      </c>
      <c r="M94" s="30" t="s">
        <v>662</v>
      </c>
      <c r="N94" s="30" t="s">
        <v>7</v>
      </c>
      <c r="O94" s="30" t="s">
        <v>661</v>
      </c>
      <c r="P94" s="30" t="s">
        <v>663</v>
      </c>
      <c r="Q94" s="30" t="s">
        <v>394</v>
      </c>
    </row>
    <row r="95" spans="1:17" x14ac:dyDescent="0.25">
      <c r="A95" s="30" t="s">
        <v>301</v>
      </c>
      <c r="B95" s="29" t="s">
        <v>740</v>
      </c>
      <c r="C95" s="4" t="s">
        <v>271</v>
      </c>
      <c r="D95" s="13"/>
      <c r="E95" s="12">
        <v>3.8399999999999997E-2</v>
      </c>
      <c r="F95" s="12">
        <v>3.7999999999999999E-2</v>
      </c>
      <c r="G95" s="12">
        <v>3.7999999999999999E-2</v>
      </c>
      <c r="H95" s="12">
        <v>3.7999999999999999E-2</v>
      </c>
      <c r="I95" s="12">
        <v>3.7999999999999999E-2</v>
      </c>
      <c r="J95" s="30" t="s">
        <v>784</v>
      </c>
      <c r="K95" s="30" t="s">
        <v>705</v>
      </c>
      <c r="L95" s="30" t="s">
        <v>435</v>
      </c>
      <c r="M95" s="30" t="s">
        <v>475</v>
      </c>
      <c r="N95" s="30" t="s">
        <v>476</v>
      </c>
      <c r="O95" s="30" t="s">
        <v>474</v>
      </c>
      <c r="P95" s="30" t="s">
        <v>477</v>
      </c>
      <c r="Q95" s="30" t="s">
        <v>301</v>
      </c>
    </row>
    <row r="96" spans="1:17" x14ac:dyDescent="0.25">
      <c r="A96" s="30" t="s">
        <v>295</v>
      </c>
      <c r="B96" s="29" t="s">
        <v>740</v>
      </c>
      <c r="C96" s="4" t="s">
        <v>296</v>
      </c>
      <c r="D96" s="13"/>
      <c r="E96" s="4">
        <v>7.6</v>
      </c>
      <c r="F96" s="4">
        <v>6</v>
      </c>
      <c r="G96" s="4">
        <v>6.9</v>
      </c>
      <c r="H96" s="4">
        <v>6.5</v>
      </c>
      <c r="I96" s="4">
        <v>6</v>
      </c>
      <c r="J96" s="30" t="s">
        <v>297</v>
      </c>
      <c r="K96" s="30" t="s">
        <v>705</v>
      </c>
      <c r="L96" s="30" t="s">
        <v>434</v>
      </c>
      <c r="M96" s="30" t="s">
        <v>470</v>
      </c>
      <c r="N96" s="30" t="s">
        <v>471</v>
      </c>
      <c r="O96" s="30" t="s">
        <v>469</v>
      </c>
      <c r="P96" s="30" t="s">
        <v>473</v>
      </c>
      <c r="Q96" s="30" t="s">
        <v>295</v>
      </c>
    </row>
    <row r="97" spans="1:17" x14ac:dyDescent="0.25">
      <c r="A97" s="30" t="s">
        <v>396</v>
      </c>
      <c r="B97" s="29" t="s">
        <v>741</v>
      </c>
      <c r="C97" s="4" t="s">
        <v>247</v>
      </c>
      <c r="D97" s="13"/>
      <c r="E97" s="4">
        <v>2</v>
      </c>
      <c r="F97" s="4">
        <v>20</v>
      </c>
      <c r="G97" s="4">
        <v>4</v>
      </c>
      <c r="H97" s="4">
        <v>6</v>
      </c>
      <c r="I97" s="4">
        <v>8</v>
      </c>
      <c r="J97" s="30" t="s">
        <v>395</v>
      </c>
      <c r="K97" s="30" t="s">
        <v>705</v>
      </c>
      <c r="L97" s="30" t="s">
        <v>434</v>
      </c>
      <c r="M97" s="30" t="s">
        <v>665</v>
      </c>
      <c r="N97" s="30" t="s">
        <v>7</v>
      </c>
      <c r="O97" s="30" t="s">
        <v>664</v>
      </c>
      <c r="P97" s="30" t="s">
        <v>666</v>
      </c>
      <c r="Q97" s="30" t="s">
        <v>396</v>
      </c>
    </row>
    <row r="98" spans="1:17" x14ac:dyDescent="0.25">
      <c r="A98" s="30" t="s">
        <v>373</v>
      </c>
      <c r="B98" s="29" t="s">
        <v>741</v>
      </c>
      <c r="C98" s="4" t="s">
        <v>252</v>
      </c>
      <c r="D98" s="13"/>
      <c r="E98" s="4">
        <v>62</v>
      </c>
      <c r="F98" s="4">
        <v>245</v>
      </c>
      <c r="G98" s="4">
        <v>121</v>
      </c>
      <c r="H98" s="4">
        <v>182</v>
      </c>
      <c r="I98" s="4">
        <v>245</v>
      </c>
      <c r="J98" s="30" t="s">
        <v>785</v>
      </c>
      <c r="K98" s="30" t="s">
        <v>705</v>
      </c>
      <c r="L98" s="30" t="s">
        <v>443</v>
      </c>
      <c r="M98" s="30" t="s">
        <v>627</v>
      </c>
      <c r="N98" s="30" t="s">
        <v>628</v>
      </c>
      <c r="O98" s="30" t="s">
        <v>786</v>
      </c>
      <c r="P98" s="30" t="s">
        <v>629</v>
      </c>
      <c r="Q98" s="30" t="s">
        <v>373</v>
      </c>
    </row>
    <row r="99" spans="1:17" ht="24" x14ac:dyDescent="0.25">
      <c r="A99" s="30" t="s">
        <v>363</v>
      </c>
      <c r="B99" s="29" t="s">
        <v>741</v>
      </c>
      <c r="C99" s="4" t="s">
        <v>263</v>
      </c>
      <c r="D99" s="13"/>
      <c r="E99" s="12">
        <v>0.60599999999999998</v>
      </c>
      <c r="F99" s="12">
        <v>0.8</v>
      </c>
      <c r="G99" s="12">
        <v>0.75</v>
      </c>
      <c r="H99" s="12">
        <v>0.78</v>
      </c>
      <c r="I99" s="12">
        <v>0.8</v>
      </c>
      <c r="J99" s="30" t="s">
        <v>787</v>
      </c>
      <c r="K99" s="30" t="s">
        <v>705</v>
      </c>
      <c r="L99" s="30" t="s">
        <v>440</v>
      </c>
      <c r="M99" s="30" t="s">
        <v>607</v>
      </c>
      <c r="N99" s="30" t="s">
        <v>504</v>
      </c>
      <c r="O99" s="30" t="s">
        <v>606</v>
      </c>
      <c r="P99" s="30"/>
      <c r="Q99" s="30" t="s">
        <v>363</v>
      </c>
    </row>
    <row r="100" spans="1:17" ht="36" x14ac:dyDescent="0.25">
      <c r="A100" s="30" t="s">
        <v>384</v>
      </c>
      <c r="B100" s="29" t="s">
        <v>741</v>
      </c>
      <c r="C100" s="4" t="s">
        <v>268</v>
      </c>
      <c r="D100" s="13"/>
      <c r="E100" s="12">
        <v>1</v>
      </c>
      <c r="F100" s="12">
        <v>1</v>
      </c>
      <c r="G100" s="12">
        <v>1</v>
      </c>
      <c r="H100" s="12">
        <v>1</v>
      </c>
      <c r="I100" s="12">
        <v>1</v>
      </c>
      <c r="J100" s="30" t="s">
        <v>383</v>
      </c>
      <c r="K100" s="30" t="s">
        <v>705</v>
      </c>
      <c r="L100" s="30" t="s">
        <v>435</v>
      </c>
      <c r="M100" s="30" t="s">
        <v>650</v>
      </c>
      <c r="N100" s="30" t="s">
        <v>651</v>
      </c>
      <c r="O100" s="30" t="s">
        <v>649</v>
      </c>
      <c r="P100" s="30" t="s">
        <v>652</v>
      </c>
      <c r="Q100" s="30" t="s">
        <v>384</v>
      </c>
    </row>
    <row r="101" spans="1:17" ht="24" x14ac:dyDescent="0.25">
      <c r="A101" s="30" t="s">
        <v>381</v>
      </c>
      <c r="B101" s="29" t="s">
        <v>741</v>
      </c>
      <c r="C101" s="4" t="s">
        <v>269</v>
      </c>
      <c r="D101" s="13"/>
      <c r="E101" s="12">
        <v>0.95</v>
      </c>
      <c r="F101" s="12">
        <v>0.99</v>
      </c>
      <c r="G101" s="12">
        <v>0.95</v>
      </c>
      <c r="H101" s="12">
        <v>0.97</v>
      </c>
      <c r="I101" s="12">
        <v>0.99</v>
      </c>
      <c r="J101" s="30" t="s">
        <v>380</v>
      </c>
      <c r="K101" s="30" t="s">
        <v>705</v>
      </c>
      <c r="L101" s="30" t="s">
        <v>438</v>
      </c>
      <c r="M101" s="30" t="s">
        <v>643</v>
      </c>
      <c r="N101" s="30" t="s">
        <v>640</v>
      </c>
      <c r="O101" s="30" t="s">
        <v>642</v>
      </c>
      <c r="P101" s="30" t="s">
        <v>644</v>
      </c>
      <c r="Q101" s="30" t="s">
        <v>381</v>
      </c>
    </row>
    <row r="102" spans="1:17" ht="36" x14ac:dyDescent="0.25">
      <c r="A102" s="30" t="s">
        <v>379</v>
      </c>
      <c r="B102" s="29" t="s">
        <v>741</v>
      </c>
      <c r="C102" s="4" t="s">
        <v>270</v>
      </c>
      <c r="D102" s="13"/>
      <c r="E102" s="12">
        <v>0</v>
      </c>
      <c r="F102" s="12">
        <v>1</v>
      </c>
      <c r="G102" s="12">
        <v>1</v>
      </c>
      <c r="H102" s="12">
        <v>1</v>
      </c>
      <c r="I102" s="12">
        <v>1</v>
      </c>
      <c r="J102" s="30" t="s">
        <v>378</v>
      </c>
      <c r="K102" s="30" t="s">
        <v>705</v>
      </c>
      <c r="L102" s="30" t="s">
        <v>438</v>
      </c>
      <c r="M102" s="30" t="s">
        <v>639</v>
      </c>
      <c r="N102" s="30" t="s">
        <v>640</v>
      </c>
      <c r="O102" s="30" t="s">
        <v>638</v>
      </c>
      <c r="P102" s="30" t="s">
        <v>641</v>
      </c>
      <c r="Q102" s="30" t="s">
        <v>379</v>
      </c>
    </row>
    <row r="103" spans="1:17" x14ac:dyDescent="0.25">
      <c r="A103" s="30" t="s">
        <v>308</v>
      </c>
      <c r="B103" s="29" t="s">
        <v>741</v>
      </c>
      <c r="C103" s="4" t="s">
        <v>272</v>
      </c>
      <c r="D103" s="13"/>
      <c r="E103" s="12">
        <v>0.84799999999999998</v>
      </c>
      <c r="F103" s="12">
        <v>0.88</v>
      </c>
      <c r="G103" s="12">
        <v>0.87</v>
      </c>
      <c r="H103" s="12">
        <v>0.875</v>
      </c>
      <c r="I103" s="12">
        <v>0.88</v>
      </c>
      <c r="J103" s="30" t="s">
        <v>309</v>
      </c>
      <c r="K103" s="30" t="s">
        <v>705</v>
      </c>
      <c r="L103" s="30" t="s">
        <v>437</v>
      </c>
      <c r="M103" s="30" t="s">
        <v>491</v>
      </c>
      <c r="N103" s="30" t="s">
        <v>492</v>
      </c>
      <c r="O103" s="30" t="s">
        <v>490</v>
      </c>
      <c r="P103" s="30"/>
      <c r="Q103" s="30" t="s">
        <v>308</v>
      </c>
    </row>
    <row r="104" spans="1:17" x14ac:dyDescent="0.25">
      <c r="A104" s="30" t="s">
        <v>311</v>
      </c>
      <c r="B104" s="29" t="s">
        <v>741</v>
      </c>
      <c r="C104" s="4" t="s">
        <v>273</v>
      </c>
      <c r="D104" s="13"/>
      <c r="E104" s="12">
        <v>0.77800000000000002</v>
      </c>
      <c r="F104" s="12">
        <v>0.83599999999999997</v>
      </c>
      <c r="G104" s="12">
        <v>0.80700000000000005</v>
      </c>
      <c r="H104" s="12">
        <v>0.82199999999999995</v>
      </c>
      <c r="I104" s="12">
        <v>0.83599999999999997</v>
      </c>
      <c r="J104" s="30" t="s">
        <v>310</v>
      </c>
      <c r="K104" s="30" t="s">
        <v>705</v>
      </c>
      <c r="L104" s="30" t="s">
        <v>437</v>
      </c>
      <c r="M104" s="30" t="s">
        <v>493</v>
      </c>
      <c r="N104" s="30" t="s">
        <v>492</v>
      </c>
      <c r="O104" s="30" t="s">
        <v>490</v>
      </c>
      <c r="P104" s="30"/>
      <c r="Q104" s="30" t="s">
        <v>311</v>
      </c>
    </row>
    <row r="105" spans="1:17" x14ac:dyDescent="0.25">
      <c r="A105" s="30" t="s">
        <v>408</v>
      </c>
      <c r="B105" s="29" t="s">
        <v>741</v>
      </c>
      <c r="C105" s="4" t="s">
        <v>288</v>
      </c>
      <c r="D105" s="13"/>
      <c r="E105" s="4">
        <v>60.67</v>
      </c>
      <c r="F105" s="4">
        <v>54.24</v>
      </c>
      <c r="G105" s="4">
        <v>60.67</v>
      </c>
      <c r="H105" s="4">
        <v>60.67</v>
      </c>
      <c r="I105" s="4">
        <v>60.67</v>
      </c>
      <c r="J105" s="30" t="s">
        <v>407</v>
      </c>
      <c r="K105" s="30" t="s">
        <v>705</v>
      </c>
      <c r="L105" s="30" t="s">
        <v>440</v>
      </c>
      <c r="M105" s="30" t="s">
        <v>675</v>
      </c>
      <c r="N105" s="30" t="s">
        <v>676</v>
      </c>
      <c r="O105" s="30" t="s">
        <v>674</v>
      </c>
      <c r="P105" s="30" t="s">
        <v>677</v>
      </c>
      <c r="Q105" s="30" t="s">
        <v>408</v>
      </c>
    </row>
    <row r="106" spans="1:17" x14ac:dyDescent="0.25">
      <c r="A106" s="30" t="s">
        <v>327</v>
      </c>
      <c r="B106" s="29" t="s">
        <v>741</v>
      </c>
      <c r="C106" s="4" t="s">
        <v>220</v>
      </c>
      <c r="D106" s="13"/>
      <c r="E106" s="4">
        <v>105.02</v>
      </c>
      <c r="F106" s="4">
        <v>80</v>
      </c>
      <c r="G106" s="4">
        <v>88.37</v>
      </c>
      <c r="H106" s="4">
        <v>84.16</v>
      </c>
      <c r="I106" s="4">
        <v>80</v>
      </c>
      <c r="J106" s="30" t="s">
        <v>326</v>
      </c>
      <c r="K106" s="30" t="s">
        <v>705</v>
      </c>
      <c r="L106" s="30" t="s">
        <v>440</v>
      </c>
      <c r="M106" s="30" t="s">
        <v>529</v>
      </c>
      <c r="N106" s="30" t="s">
        <v>504</v>
      </c>
      <c r="O106" s="30" t="s">
        <v>528</v>
      </c>
      <c r="P106" s="30" t="s">
        <v>530</v>
      </c>
      <c r="Q106" s="30" t="s">
        <v>327</v>
      </c>
    </row>
    <row r="107" spans="1:17" x14ac:dyDescent="0.25">
      <c r="A107" s="30" t="s">
        <v>356</v>
      </c>
      <c r="B107" s="29" t="s">
        <v>743</v>
      </c>
      <c r="C107" s="4" t="s">
        <v>232</v>
      </c>
      <c r="D107" s="13"/>
      <c r="E107" s="4">
        <v>19</v>
      </c>
      <c r="F107" s="4">
        <v>23</v>
      </c>
      <c r="G107" s="4">
        <v>21</v>
      </c>
      <c r="H107" s="4">
        <v>22</v>
      </c>
      <c r="I107" s="4">
        <v>23</v>
      </c>
      <c r="J107" s="30" t="s">
        <v>355</v>
      </c>
      <c r="K107" s="30" t="s">
        <v>705</v>
      </c>
      <c r="L107" s="30" t="s">
        <v>439</v>
      </c>
      <c r="M107" s="30" t="s">
        <v>591</v>
      </c>
      <c r="N107" s="30" t="s">
        <v>592</v>
      </c>
      <c r="O107" s="30" t="s">
        <v>590</v>
      </c>
      <c r="P107" s="30" t="s">
        <v>593</v>
      </c>
      <c r="Q107" s="30" t="s">
        <v>356</v>
      </c>
    </row>
    <row r="108" spans="1:17" x14ac:dyDescent="0.25">
      <c r="A108" s="30" t="s">
        <v>410</v>
      </c>
      <c r="B108" s="29" t="s">
        <v>743</v>
      </c>
      <c r="C108" s="4" t="s">
        <v>235</v>
      </c>
      <c r="D108" s="13"/>
      <c r="E108" s="12">
        <v>0.89</v>
      </c>
      <c r="F108" s="12">
        <v>0.95</v>
      </c>
      <c r="G108" s="12">
        <v>0.95</v>
      </c>
      <c r="H108" s="12">
        <v>0.95</v>
      </c>
      <c r="I108" s="12">
        <v>0.95</v>
      </c>
      <c r="J108" s="30" t="s">
        <v>405</v>
      </c>
      <c r="K108" s="30" t="s">
        <v>705</v>
      </c>
      <c r="L108" s="30" t="s">
        <v>439</v>
      </c>
      <c r="M108" s="30" t="s">
        <v>669</v>
      </c>
      <c r="N108" s="30" t="s">
        <v>595</v>
      </c>
      <c r="O108" s="30" t="s">
        <v>668</v>
      </c>
      <c r="P108" s="30" t="s">
        <v>599</v>
      </c>
      <c r="Q108" s="30" t="s">
        <v>410</v>
      </c>
    </row>
    <row r="109" spans="1:17" x14ac:dyDescent="0.25">
      <c r="A109" s="30" t="s">
        <v>406</v>
      </c>
      <c r="B109" s="29" t="s">
        <v>743</v>
      </c>
      <c r="C109" s="4" t="s">
        <v>236</v>
      </c>
      <c r="D109" s="13"/>
      <c r="E109" s="12">
        <v>0.9</v>
      </c>
      <c r="F109" s="12">
        <v>0.95</v>
      </c>
      <c r="G109" s="12">
        <v>0.95</v>
      </c>
      <c r="H109" s="12">
        <v>0.95</v>
      </c>
      <c r="I109" s="12">
        <v>0.95</v>
      </c>
      <c r="J109" s="30" t="s">
        <v>405</v>
      </c>
      <c r="K109" s="30" t="s">
        <v>705</v>
      </c>
      <c r="L109" s="30" t="s">
        <v>439</v>
      </c>
      <c r="M109" s="30" t="s">
        <v>669</v>
      </c>
      <c r="N109" s="30" t="s">
        <v>595</v>
      </c>
      <c r="O109" s="30" t="s">
        <v>668</v>
      </c>
      <c r="P109" s="30" t="s">
        <v>599</v>
      </c>
      <c r="Q109" s="30" t="s">
        <v>406</v>
      </c>
    </row>
    <row r="110" spans="1:17" x14ac:dyDescent="0.25">
      <c r="A110" s="30" t="s">
        <v>400</v>
      </c>
      <c r="B110" s="29" t="s">
        <v>743</v>
      </c>
      <c r="C110" s="4" t="s">
        <v>237</v>
      </c>
      <c r="D110" s="13"/>
      <c r="E110" s="4">
        <v>0.9</v>
      </c>
      <c r="F110" s="4">
        <v>0.95</v>
      </c>
      <c r="G110" s="4">
        <v>0.95</v>
      </c>
      <c r="H110" s="4">
        <v>0.95</v>
      </c>
      <c r="I110" s="4">
        <v>0.95</v>
      </c>
      <c r="J110" s="30" t="s">
        <v>399</v>
      </c>
      <c r="K110" s="30" t="s">
        <v>705</v>
      </c>
      <c r="L110" s="30" t="s">
        <v>439</v>
      </c>
      <c r="M110" s="30" t="s">
        <v>669</v>
      </c>
      <c r="N110" s="30" t="s">
        <v>595</v>
      </c>
      <c r="O110" s="30" t="s">
        <v>668</v>
      </c>
      <c r="P110" s="30" t="s">
        <v>599</v>
      </c>
      <c r="Q110" s="30" t="s">
        <v>400</v>
      </c>
    </row>
    <row r="111" spans="1:17" x14ac:dyDescent="0.25">
      <c r="A111" s="30" t="s">
        <v>357</v>
      </c>
      <c r="B111" s="29" t="s">
        <v>743</v>
      </c>
      <c r="C111" s="4" t="s">
        <v>13</v>
      </c>
      <c r="D111" s="13"/>
      <c r="E111" s="12">
        <v>0.9</v>
      </c>
      <c r="F111" s="12">
        <v>0.95</v>
      </c>
      <c r="G111" s="12">
        <v>0.95</v>
      </c>
      <c r="H111" s="12">
        <v>0.95</v>
      </c>
      <c r="I111" s="4">
        <v>0.95</v>
      </c>
      <c r="J111" s="30" t="s">
        <v>788</v>
      </c>
      <c r="K111" s="30" t="s">
        <v>705</v>
      </c>
      <c r="L111" s="30" t="s">
        <v>439</v>
      </c>
      <c r="M111" s="30" t="s">
        <v>594</v>
      </c>
      <c r="N111" s="30" t="s">
        <v>595</v>
      </c>
      <c r="O111" s="30" t="s">
        <v>789</v>
      </c>
      <c r="P111" s="30" t="s">
        <v>596</v>
      </c>
      <c r="Q111" s="30" t="s">
        <v>357</v>
      </c>
    </row>
    <row r="112" spans="1:17" x14ac:dyDescent="0.25">
      <c r="A112" s="30" t="s">
        <v>359</v>
      </c>
      <c r="B112" s="29" t="s">
        <v>743</v>
      </c>
      <c r="C112" s="4" t="s">
        <v>11</v>
      </c>
      <c r="D112" s="13"/>
      <c r="E112" s="12">
        <v>0.91</v>
      </c>
      <c r="F112" s="12">
        <v>0.95</v>
      </c>
      <c r="G112" s="12">
        <v>0.95</v>
      </c>
      <c r="H112" s="12">
        <v>0.95</v>
      </c>
      <c r="I112" s="4">
        <v>0.95</v>
      </c>
      <c r="J112" s="30" t="s">
        <v>358</v>
      </c>
      <c r="K112" s="30" t="s">
        <v>705</v>
      </c>
      <c r="L112" s="30" t="s">
        <v>439</v>
      </c>
      <c r="M112" s="30" t="s">
        <v>598</v>
      </c>
      <c r="N112" s="30" t="s">
        <v>595</v>
      </c>
      <c r="O112" s="30" t="s">
        <v>597</v>
      </c>
      <c r="P112" s="30" t="s">
        <v>599</v>
      </c>
      <c r="Q112" s="30" t="s">
        <v>359</v>
      </c>
    </row>
    <row r="113" spans="1:17" x14ac:dyDescent="0.25">
      <c r="A113" s="30" t="s">
        <v>305</v>
      </c>
      <c r="B113" s="29" t="s">
        <v>743</v>
      </c>
      <c r="C113" s="4" t="s">
        <v>10</v>
      </c>
      <c r="D113" s="13"/>
      <c r="E113" s="4">
        <v>0</v>
      </c>
      <c r="F113" s="4">
        <v>32</v>
      </c>
      <c r="G113" s="4">
        <v>10</v>
      </c>
      <c r="H113" s="4">
        <v>20</v>
      </c>
      <c r="I113" s="4">
        <v>32</v>
      </c>
      <c r="J113" s="30" t="s">
        <v>304</v>
      </c>
      <c r="K113" s="30" t="s">
        <v>705</v>
      </c>
      <c r="L113" s="30" t="s">
        <v>434</v>
      </c>
      <c r="M113" s="30" t="s">
        <v>485</v>
      </c>
      <c r="N113" s="30" t="s">
        <v>471</v>
      </c>
      <c r="O113" s="30" t="s">
        <v>484</v>
      </c>
      <c r="P113" s="30" t="s">
        <v>486</v>
      </c>
      <c r="Q113" s="30" t="s">
        <v>305</v>
      </c>
    </row>
    <row r="114" spans="1:17" ht="24" x14ac:dyDescent="0.25">
      <c r="A114" s="30" t="s">
        <v>377</v>
      </c>
      <c r="B114" s="29" t="s">
        <v>743</v>
      </c>
      <c r="C114" s="4" t="s">
        <v>275</v>
      </c>
      <c r="D114" s="13"/>
      <c r="E114" s="12">
        <v>0.8</v>
      </c>
      <c r="F114" s="12">
        <v>0.95</v>
      </c>
      <c r="G114" s="12">
        <v>0.85</v>
      </c>
      <c r="H114" s="12">
        <v>0.9</v>
      </c>
      <c r="I114" s="12">
        <v>0.95</v>
      </c>
      <c r="J114" s="30" t="s">
        <v>376</v>
      </c>
      <c r="K114" s="30" t="s">
        <v>705</v>
      </c>
      <c r="L114" s="30" t="s">
        <v>439</v>
      </c>
      <c r="M114" s="30" t="s">
        <v>635</v>
      </c>
      <c r="N114" s="30" t="s">
        <v>636</v>
      </c>
      <c r="O114" s="30" t="s">
        <v>634</v>
      </c>
      <c r="P114" s="30" t="s">
        <v>637</v>
      </c>
      <c r="Q114" s="30" t="s">
        <v>377</v>
      </c>
    </row>
    <row r="115" spans="1:17" ht="24" x14ac:dyDescent="0.25">
      <c r="A115" s="30" t="s">
        <v>454</v>
      </c>
      <c r="B115" s="29" t="s">
        <v>744</v>
      </c>
      <c r="C115" s="4" t="s">
        <v>282</v>
      </c>
      <c r="D115" s="13"/>
      <c r="E115" s="12">
        <v>0</v>
      </c>
      <c r="F115" s="12">
        <v>0.95</v>
      </c>
      <c r="G115" s="12">
        <v>0.8</v>
      </c>
      <c r="H115" s="12">
        <v>0.9</v>
      </c>
      <c r="I115" s="12">
        <v>0.95</v>
      </c>
      <c r="J115" s="30" t="s">
        <v>423</v>
      </c>
      <c r="K115" s="30" t="s">
        <v>699</v>
      </c>
      <c r="L115" s="30" t="s">
        <v>455</v>
      </c>
      <c r="M115" s="30" t="s">
        <v>835</v>
      </c>
      <c r="N115" s="30" t="s">
        <v>699</v>
      </c>
      <c r="O115" s="30" t="s">
        <v>836</v>
      </c>
      <c r="P115" s="30" t="s">
        <v>837</v>
      </c>
      <c r="Q115" s="30" t="s">
        <v>454</v>
      </c>
    </row>
    <row r="116" spans="1:17" x14ac:dyDescent="0.25">
      <c r="A116" s="30" t="s">
        <v>335</v>
      </c>
      <c r="B116" s="29" t="s">
        <v>744</v>
      </c>
      <c r="C116" s="4" t="s">
        <v>290</v>
      </c>
      <c r="D116" s="13"/>
      <c r="E116" s="4">
        <v>0</v>
      </c>
      <c r="F116" s="4">
        <v>95</v>
      </c>
      <c r="G116" s="4">
        <v>32</v>
      </c>
      <c r="H116" s="4">
        <v>64</v>
      </c>
      <c r="I116" s="4">
        <v>95</v>
      </c>
      <c r="J116" s="30" t="s">
        <v>790</v>
      </c>
      <c r="K116" s="30" t="s">
        <v>707</v>
      </c>
      <c r="L116" s="30" t="s">
        <v>433</v>
      </c>
      <c r="M116" s="30" t="s">
        <v>543</v>
      </c>
      <c r="N116" s="30" t="s">
        <v>544</v>
      </c>
      <c r="O116" s="30" t="s">
        <v>542</v>
      </c>
      <c r="P116" s="30" t="s">
        <v>545</v>
      </c>
      <c r="Q116" s="30" t="s">
        <v>335</v>
      </c>
    </row>
    <row r="117" spans="1:17" x14ac:dyDescent="0.25">
      <c r="A117" s="30" t="s">
        <v>420</v>
      </c>
      <c r="B117" s="29" t="s">
        <v>745</v>
      </c>
      <c r="C117" s="4" t="s">
        <v>242</v>
      </c>
      <c r="D117" s="13"/>
      <c r="E117" s="13">
        <v>0</v>
      </c>
      <c r="F117" s="13">
        <v>1</v>
      </c>
      <c r="G117" s="13">
        <v>1</v>
      </c>
      <c r="H117" s="13">
        <v>1</v>
      </c>
      <c r="I117" s="13">
        <v>1</v>
      </c>
      <c r="J117" s="30" t="s">
        <v>419</v>
      </c>
      <c r="K117" s="30" t="s">
        <v>715</v>
      </c>
      <c r="L117" s="30" t="s">
        <v>442</v>
      </c>
      <c r="M117" s="30" t="s">
        <v>693</v>
      </c>
      <c r="N117" s="30" t="s">
        <v>687</v>
      </c>
      <c r="O117" s="30" t="s">
        <v>692</v>
      </c>
      <c r="P117" s="30" t="s">
        <v>694</v>
      </c>
      <c r="Q117" s="30" t="s">
        <v>420</v>
      </c>
    </row>
    <row r="118" spans="1:17" x14ac:dyDescent="0.25">
      <c r="A118" s="30" t="s">
        <v>330</v>
      </c>
      <c r="B118" s="29" t="s">
        <v>745</v>
      </c>
      <c r="C118" s="4" t="s">
        <v>261</v>
      </c>
      <c r="D118" s="13"/>
      <c r="E118" s="12">
        <v>0.89</v>
      </c>
      <c r="F118" s="12">
        <v>0.92</v>
      </c>
      <c r="G118" s="12">
        <v>0.90500000000000003</v>
      </c>
      <c r="H118" s="12">
        <v>0.91200000000000003</v>
      </c>
      <c r="I118" s="12">
        <v>0.92</v>
      </c>
      <c r="J118" s="30" t="s">
        <v>328</v>
      </c>
      <c r="K118" s="30" t="s">
        <v>712</v>
      </c>
      <c r="L118" s="30" t="s">
        <v>432</v>
      </c>
      <c r="M118" s="30" t="s">
        <v>533</v>
      </c>
      <c r="N118" s="30" t="s">
        <v>460</v>
      </c>
      <c r="O118" s="30" t="s">
        <v>531</v>
      </c>
      <c r="P118" s="30"/>
      <c r="Q118" s="30" t="s">
        <v>330</v>
      </c>
    </row>
    <row r="119" spans="1:17" x14ac:dyDescent="0.25">
      <c r="A119" s="30" t="s">
        <v>332</v>
      </c>
      <c r="B119" s="29" t="s">
        <v>746</v>
      </c>
      <c r="C119" s="4" t="s">
        <v>234</v>
      </c>
      <c r="D119" s="13"/>
      <c r="E119" s="4">
        <v>2</v>
      </c>
      <c r="F119" s="4">
        <v>10</v>
      </c>
      <c r="G119" s="4">
        <v>3</v>
      </c>
      <c r="H119" s="4">
        <v>3</v>
      </c>
      <c r="I119" s="4">
        <v>2</v>
      </c>
      <c r="J119" s="30" t="s">
        <v>331</v>
      </c>
      <c r="K119" s="30" t="s">
        <v>716</v>
      </c>
      <c r="L119" s="30" t="s">
        <v>447</v>
      </c>
      <c r="M119" s="30" t="s">
        <v>535</v>
      </c>
      <c r="N119" s="30" t="s">
        <v>536</v>
      </c>
      <c r="O119" s="30" t="s">
        <v>534</v>
      </c>
      <c r="P119" s="30" t="s">
        <v>537</v>
      </c>
      <c r="Q119" s="30" t="s">
        <v>332</v>
      </c>
    </row>
    <row r="120" spans="1:17" x14ac:dyDescent="0.25">
      <c r="A120" s="30" t="s">
        <v>351</v>
      </c>
      <c r="B120" s="29" t="s">
        <v>746</v>
      </c>
      <c r="C120" s="4" t="s">
        <v>256</v>
      </c>
      <c r="D120" s="13"/>
      <c r="E120" s="4">
        <v>0</v>
      </c>
      <c r="F120" s="4">
        <v>35</v>
      </c>
      <c r="G120" s="4">
        <v>25</v>
      </c>
      <c r="H120" s="4">
        <v>30</v>
      </c>
      <c r="I120" s="4">
        <v>35</v>
      </c>
      <c r="J120" s="30" t="s">
        <v>791</v>
      </c>
      <c r="K120" s="30" t="s">
        <v>716</v>
      </c>
      <c r="L120" s="30" t="s">
        <v>447</v>
      </c>
      <c r="M120" s="30" t="s">
        <v>576</v>
      </c>
      <c r="N120" s="30" t="s">
        <v>577</v>
      </c>
      <c r="O120" s="30" t="s">
        <v>575</v>
      </c>
      <c r="P120" s="30"/>
      <c r="Q120" s="30" t="s">
        <v>351</v>
      </c>
    </row>
    <row r="121" spans="1:17" x14ac:dyDescent="0.25">
      <c r="A121" s="30" t="s">
        <v>334</v>
      </c>
      <c r="B121" s="29" t="s">
        <v>746</v>
      </c>
      <c r="C121" s="4" t="s">
        <v>285</v>
      </c>
      <c r="D121" s="13"/>
      <c r="E121" s="4">
        <v>1</v>
      </c>
      <c r="F121" s="4">
        <v>6</v>
      </c>
      <c r="G121" s="4">
        <v>2</v>
      </c>
      <c r="H121" s="4">
        <v>2</v>
      </c>
      <c r="I121" s="4">
        <v>1</v>
      </c>
      <c r="J121" s="30" t="s">
        <v>333</v>
      </c>
      <c r="K121" s="30" t="s">
        <v>716</v>
      </c>
      <c r="L121" s="30" t="s">
        <v>447</v>
      </c>
      <c r="M121" s="30" t="s">
        <v>539</v>
      </c>
      <c r="N121" s="30" t="s">
        <v>540</v>
      </c>
      <c r="O121" s="30" t="s">
        <v>538</v>
      </c>
      <c r="P121" s="30" t="s">
        <v>541</v>
      </c>
      <c r="Q121" s="30" t="s">
        <v>334</v>
      </c>
    </row>
    <row r="122" spans="1:17" x14ac:dyDescent="0.25">
      <c r="A122" s="30" t="s">
        <v>402</v>
      </c>
      <c r="B122" s="29" t="s">
        <v>747</v>
      </c>
      <c r="C122" s="4" t="s">
        <v>238</v>
      </c>
      <c r="D122" s="13"/>
      <c r="E122" s="4">
        <v>1</v>
      </c>
      <c r="F122" s="4">
        <v>4</v>
      </c>
      <c r="G122" s="4">
        <v>1</v>
      </c>
      <c r="H122" s="4">
        <v>1</v>
      </c>
      <c r="I122" s="4">
        <v>1</v>
      </c>
      <c r="J122" s="30" t="s">
        <v>401</v>
      </c>
      <c r="K122" s="30" t="s">
        <v>705</v>
      </c>
      <c r="L122" s="30" t="s">
        <v>439</v>
      </c>
      <c r="M122" s="30" t="s">
        <v>456</v>
      </c>
      <c r="N122" s="30" t="s">
        <v>671</v>
      </c>
      <c r="O122" s="30" t="s">
        <v>670</v>
      </c>
      <c r="P122" s="30"/>
      <c r="Q122" s="30" t="s">
        <v>402</v>
      </c>
    </row>
    <row r="123" spans="1:17" ht="24" x14ac:dyDescent="0.25">
      <c r="A123" s="30" t="s">
        <v>329</v>
      </c>
      <c r="B123" s="29" t="s">
        <v>748</v>
      </c>
      <c r="C123" s="4" t="s">
        <v>281</v>
      </c>
      <c r="D123" s="13"/>
      <c r="E123" s="12">
        <v>0.85499999999999998</v>
      </c>
      <c r="F123" s="12">
        <v>0.92</v>
      </c>
      <c r="G123" s="12">
        <v>0.90500000000000003</v>
      </c>
      <c r="H123" s="12">
        <v>0.91200000000000003</v>
      </c>
      <c r="I123" s="12">
        <v>0.92</v>
      </c>
      <c r="J123" s="30" t="s">
        <v>328</v>
      </c>
      <c r="K123" s="30" t="s">
        <v>712</v>
      </c>
      <c r="L123" s="30" t="s">
        <v>432</v>
      </c>
      <c r="M123" s="30" t="s">
        <v>532</v>
      </c>
      <c r="N123" s="30" t="s">
        <v>460</v>
      </c>
      <c r="O123" s="30" t="s">
        <v>531</v>
      </c>
      <c r="P123" s="30"/>
      <c r="Q123" s="30" t="s">
        <v>329</v>
      </c>
    </row>
    <row r="124" spans="1:17" ht="24" x14ac:dyDescent="0.25">
      <c r="A124" s="30" t="s">
        <v>348</v>
      </c>
      <c r="B124" s="29" t="s">
        <v>16</v>
      </c>
      <c r="C124" s="4" t="s">
        <v>265</v>
      </c>
      <c r="D124" s="13"/>
      <c r="E124" s="12">
        <v>0.60599999999999998</v>
      </c>
      <c r="F124" s="12">
        <v>0.8</v>
      </c>
      <c r="G124" s="12">
        <v>0.67</v>
      </c>
      <c r="H124" s="12">
        <v>0.73</v>
      </c>
      <c r="I124" s="12">
        <v>0.8</v>
      </c>
      <c r="J124" s="30" t="s">
        <v>347</v>
      </c>
      <c r="K124" s="30" t="s">
        <v>702</v>
      </c>
      <c r="L124" s="30" t="s">
        <v>445</v>
      </c>
      <c r="M124" s="30" t="s">
        <v>569</v>
      </c>
      <c r="N124" s="30" t="s">
        <v>570</v>
      </c>
      <c r="O124" s="30" t="s">
        <v>568</v>
      </c>
      <c r="P124" s="30"/>
      <c r="Q124" s="30" t="s">
        <v>348</v>
      </c>
    </row>
    <row r="125" spans="1:17" x14ac:dyDescent="0.25">
      <c r="A125" s="30" t="s">
        <v>344</v>
      </c>
      <c r="B125" s="29" t="s">
        <v>749</v>
      </c>
      <c r="C125" s="4" t="s">
        <v>266</v>
      </c>
      <c r="D125" s="13"/>
      <c r="E125" s="12">
        <v>0.41</v>
      </c>
      <c r="F125" s="12">
        <v>0.6</v>
      </c>
      <c r="G125" s="12">
        <v>0.5</v>
      </c>
      <c r="H125" s="12">
        <v>0.55000000000000004</v>
      </c>
      <c r="I125" s="12">
        <v>0.6</v>
      </c>
      <c r="J125" s="30" t="s">
        <v>343</v>
      </c>
      <c r="K125" s="30" t="s">
        <v>702</v>
      </c>
      <c r="L125" s="30" t="s">
        <v>445</v>
      </c>
      <c r="M125" s="30" t="s">
        <v>562</v>
      </c>
      <c r="N125" s="30" t="s">
        <v>563</v>
      </c>
      <c r="O125" s="30" t="s">
        <v>561</v>
      </c>
      <c r="P125" s="30"/>
      <c r="Q125" s="30" t="s">
        <v>344</v>
      </c>
    </row>
    <row r="126" spans="1:17" x14ac:dyDescent="0.25">
      <c r="A126" s="30" t="s">
        <v>346</v>
      </c>
      <c r="B126" s="29" t="s">
        <v>751</v>
      </c>
      <c r="C126" s="4" t="s">
        <v>240</v>
      </c>
      <c r="D126" s="13"/>
      <c r="E126" s="12">
        <v>0.3</v>
      </c>
      <c r="F126" s="12">
        <v>0.25</v>
      </c>
      <c r="G126" s="12">
        <v>0.28999999999999998</v>
      </c>
      <c r="H126" s="12">
        <v>0.27</v>
      </c>
      <c r="I126" s="12">
        <v>0.25</v>
      </c>
      <c r="J126" s="30" t="s">
        <v>345</v>
      </c>
      <c r="K126" s="30" t="s">
        <v>702</v>
      </c>
      <c r="L126" s="30" t="s">
        <v>445</v>
      </c>
      <c r="M126" s="30" t="s">
        <v>565</v>
      </c>
      <c r="N126" s="30" t="s">
        <v>566</v>
      </c>
      <c r="O126" s="30" t="s">
        <v>564</v>
      </c>
      <c r="P126" s="30" t="s">
        <v>567</v>
      </c>
      <c r="Q126" s="30" t="s">
        <v>346</v>
      </c>
    </row>
    <row r="127" spans="1:17" x14ac:dyDescent="0.25">
      <c r="A127" s="30" t="s">
        <v>391</v>
      </c>
      <c r="B127" s="29" t="s">
        <v>751</v>
      </c>
      <c r="C127" s="4" t="s">
        <v>392</v>
      </c>
      <c r="D127" s="13"/>
      <c r="E127" s="4">
        <v>1610402</v>
      </c>
      <c r="F127" s="4">
        <v>661522</v>
      </c>
      <c r="G127" s="4">
        <v>182235</v>
      </c>
      <c r="H127" s="4">
        <v>219867</v>
      </c>
      <c r="I127" s="4">
        <v>259420</v>
      </c>
      <c r="J127" s="30" t="s">
        <v>390</v>
      </c>
      <c r="K127" s="30" t="e">
        <v>#N/A</v>
      </c>
      <c r="L127" s="30"/>
      <c r="M127" s="30" t="s">
        <v>658</v>
      </c>
      <c r="N127" s="30" t="s">
        <v>659</v>
      </c>
      <c r="O127" s="30" t="s">
        <v>657</v>
      </c>
      <c r="P127" s="30" t="s">
        <v>660</v>
      </c>
      <c r="Q127" s="30" t="s">
        <v>391</v>
      </c>
    </row>
    <row r="128" spans="1:17" x14ac:dyDescent="0.25">
      <c r="A128" s="30" t="s">
        <v>350</v>
      </c>
      <c r="B128" s="29" t="s">
        <v>752</v>
      </c>
      <c r="C128" s="4" t="s">
        <v>226</v>
      </c>
      <c r="D128" s="13"/>
      <c r="E128" s="4">
        <v>1</v>
      </c>
      <c r="F128" s="4">
        <v>1.3</v>
      </c>
      <c r="G128" s="4">
        <v>1.2</v>
      </c>
      <c r="H128" s="4">
        <v>1.3</v>
      </c>
      <c r="I128" s="4">
        <v>1.3</v>
      </c>
      <c r="J128" s="30" t="s">
        <v>349</v>
      </c>
      <c r="K128" s="30" t="s">
        <v>703</v>
      </c>
      <c r="L128" s="30" t="s">
        <v>446</v>
      </c>
      <c r="M128" s="30" t="s">
        <v>572</v>
      </c>
      <c r="N128" s="30" t="s">
        <v>573</v>
      </c>
      <c r="O128" s="30" t="s">
        <v>571</v>
      </c>
      <c r="P128" s="30" t="s">
        <v>574</v>
      </c>
      <c r="Q128" s="30" t="s">
        <v>350</v>
      </c>
    </row>
    <row r="129" spans="1:17" x14ac:dyDescent="0.25">
      <c r="A129" s="30" t="s">
        <v>342</v>
      </c>
      <c r="B129" s="29" t="s">
        <v>756</v>
      </c>
      <c r="C129" s="4" t="s">
        <v>244</v>
      </c>
      <c r="D129" s="13"/>
      <c r="E129" s="4">
        <v>1.7</v>
      </c>
      <c r="F129" s="4">
        <v>1.2</v>
      </c>
      <c r="G129" s="4">
        <v>1.5</v>
      </c>
      <c r="H129" s="4">
        <v>1.3</v>
      </c>
      <c r="I129" s="4">
        <v>1.2</v>
      </c>
      <c r="J129" s="30" t="s">
        <v>341</v>
      </c>
      <c r="K129" s="30" t="s">
        <v>559</v>
      </c>
      <c r="L129" s="30" t="s">
        <v>444</v>
      </c>
      <c r="M129" s="30" t="s">
        <v>558</v>
      </c>
      <c r="N129" s="30" t="s">
        <v>559</v>
      </c>
      <c r="O129" s="30" t="s">
        <v>557</v>
      </c>
      <c r="P129" s="30" t="s">
        <v>560</v>
      </c>
      <c r="Q129" s="30" t="s">
        <v>342</v>
      </c>
    </row>
    <row r="130" spans="1:17" x14ac:dyDescent="0.25">
      <c r="C130" s="4" t="s">
        <v>831</v>
      </c>
      <c r="D130" s="43"/>
      <c r="E130" s="42">
        <v>1</v>
      </c>
      <c r="F130" s="42">
        <v>1</v>
      </c>
      <c r="G130" s="42">
        <v>1</v>
      </c>
      <c r="H130" s="42">
        <v>1</v>
      </c>
      <c r="I130" s="42">
        <v>1</v>
      </c>
    </row>
    <row r="131" spans="1:17" x14ac:dyDescent="0.25">
      <c r="C131" s="4"/>
      <c r="D131" s="43"/>
      <c r="E131" s="42"/>
      <c r="F131" s="42"/>
      <c r="G131" s="42"/>
      <c r="H131" s="42"/>
      <c r="I131" s="42"/>
    </row>
    <row r="132" spans="1:17" x14ac:dyDescent="0.25">
      <c r="C132" s="4"/>
      <c r="D132" s="43"/>
      <c r="E132" s="42"/>
      <c r="F132" s="42"/>
      <c r="G132" s="42"/>
      <c r="H132" s="42"/>
      <c r="I132" s="42"/>
    </row>
    <row r="133" spans="1:17" x14ac:dyDescent="0.25">
      <c r="C133" s="4"/>
      <c r="D133" s="43"/>
      <c r="E133" s="42"/>
      <c r="F133" s="42"/>
      <c r="G133" s="42"/>
      <c r="H133" s="42"/>
      <c r="I133" s="42"/>
    </row>
    <row r="134" spans="1:17" x14ac:dyDescent="0.25">
      <c r="C134" s="4"/>
      <c r="D134" s="43"/>
      <c r="E134" s="42"/>
      <c r="F134" s="42"/>
      <c r="G134" s="42"/>
      <c r="H134" s="42"/>
      <c r="I134" s="42"/>
    </row>
    <row r="135" spans="1:17" x14ac:dyDescent="0.25">
      <c r="C135" s="4"/>
      <c r="D135" s="43"/>
      <c r="E135" s="42"/>
      <c r="F135" s="42"/>
      <c r="G135" s="42"/>
      <c r="H135" s="42"/>
      <c r="I135" s="42"/>
    </row>
    <row r="143" spans="1:17" x14ac:dyDescent="0.25">
      <c r="C143" s="5" t="s">
        <v>44</v>
      </c>
      <c r="D143" s="5"/>
      <c r="E143" s="5"/>
      <c r="F143" s="5"/>
    </row>
    <row r="144" spans="1:17" x14ac:dyDescent="0.25">
      <c r="C144" s="9" t="s">
        <v>45</v>
      </c>
      <c r="D144" s="9"/>
      <c r="E144" s="9"/>
      <c r="F144" s="9"/>
      <c r="H144" t="s">
        <v>454</v>
      </c>
      <c r="I144" t="s">
        <v>699</v>
      </c>
    </row>
    <row r="145" spans="3:9" x14ac:dyDescent="0.25">
      <c r="C145" s="9" t="s">
        <v>46</v>
      </c>
      <c r="D145" s="9"/>
      <c r="E145" s="9"/>
      <c r="F145" s="9"/>
      <c r="H145" s="28">
        <v>1020</v>
      </c>
      <c r="I145" s="27" t="s">
        <v>709</v>
      </c>
    </row>
    <row r="146" spans="3:9" x14ac:dyDescent="0.25">
      <c r="C146" s="9" t="s">
        <v>47</v>
      </c>
      <c r="D146" s="9"/>
      <c r="E146" s="9"/>
      <c r="F146" s="9"/>
      <c r="H146" s="28">
        <v>1030</v>
      </c>
      <c r="I146" s="27" t="s">
        <v>710</v>
      </c>
    </row>
    <row r="147" spans="3:9" ht="22.5" x14ac:dyDescent="0.25">
      <c r="C147" s="9" t="s">
        <v>48</v>
      </c>
      <c r="D147" s="9"/>
      <c r="E147" s="9"/>
      <c r="F147" s="9"/>
      <c r="H147" s="28">
        <v>1100</v>
      </c>
      <c r="I147" s="27" t="s">
        <v>708</v>
      </c>
    </row>
    <row r="148" spans="3:9" x14ac:dyDescent="0.25">
      <c r="C148" s="9" t="s">
        <v>49</v>
      </c>
      <c r="D148" s="9"/>
      <c r="E148" s="9"/>
      <c r="F148" s="9"/>
      <c r="H148" s="28">
        <v>1200</v>
      </c>
      <c r="I148" s="27" t="s">
        <v>711</v>
      </c>
    </row>
    <row r="149" spans="3:9" x14ac:dyDescent="0.25">
      <c r="C149" s="9" t="s">
        <v>50</v>
      </c>
      <c r="D149" s="9"/>
      <c r="E149" s="9"/>
      <c r="F149" s="9"/>
      <c r="H149" s="28">
        <v>1300</v>
      </c>
      <c r="I149" s="27" t="s">
        <v>716</v>
      </c>
    </row>
    <row r="150" spans="3:9" x14ac:dyDescent="0.25">
      <c r="C150" s="9" t="s">
        <v>51</v>
      </c>
      <c r="D150" s="9"/>
      <c r="E150" s="9"/>
      <c r="F150" s="9"/>
      <c r="H150" s="28">
        <v>1400</v>
      </c>
      <c r="I150" s="27" t="s">
        <v>712</v>
      </c>
    </row>
    <row r="151" spans="3:9" x14ac:dyDescent="0.25">
      <c r="C151" s="9" t="s">
        <v>52</v>
      </c>
      <c r="D151" s="9"/>
      <c r="E151" s="9"/>
      <c r="F151" s="9"/>
      <c r="H151" s="28">
        <v>1500</v>
      </c>
      <c r="I151" s="27" t="s">
        <v>713</v>
      </c>
    </row>
    <row r="152" spans="3:9" ht="22.5" x14ac:dyDescent="0.25">
      <c r="C152" s="9" t="s">
        <v>53</v>
      </c>
      <c r="D152" s="9"/>
      <c r="E152" s="9"/>
      <c r="F152" s="9"/>
      <c r="H152" s="28">
        <v>1600</v>
      </c>
      <c r="I152" s="27" t="s">
        <v>715</v>
      </c>
    </row>
    <row r="153" spans="3:9" x14ac:dyDescent="0.25">
      <c r="C153" s="9" t="s">
        <v>54</v>
      </c>
      <c r="D153" s="9"/>
      <c r="E153" s="9"/>
      <c r="F153" s="9"/>
      <c r="H153" s="28">
        <v>1700</v>
      </c>
      <c r="I153" s="27" t="s">
        <v>714</v>
      </c>
    </row>
    <row r="154" spans="3:9" x14ac:dyDescent="0.25">
      <c r="C154" s="9" t="s">
        <v>55</v>
      </c>
      <c r="D154" s="9"/>
      <c r="E154" s="9"/>
      <c r="F154" s="9"/>
      <c r="H154" s="28">
        <v>2100</v>
      </c>
      <c r="I154" s="27" t="s">
        <v>705</v>
      </c>
    </row>
    <row r="155" spans="3:9" ht="22.5" x14ac:dyDescent="0.25">
      <c r="C155" s="9" t="s">
        <v>56</v>
      </c>
      <c r="D155" s="9"/>
      <c r="E155" s="9"/>
      <c r="F155" s="9"/>
      <c r="H155" s="28">
        <v>2200</v>
      </c>
      <c r="I155" s="27" t="s">
        <v>701</v>
      </c>
    </row>
    <row r="156" spans="3:9" x14ac:dyDescent="0.25">
      <c r="C156" s="9" t="s">
        <v>57</v>
      </c>
      <c r="D156" s="9"/>
      <c r="E156" s="9"/>
      <c r="F156" s="9"/>
      <c r="H156" s="28">
        <v>2300</v>
      </c>
      <c r="I156" s="27" t="s">
        <v>704</v>
      </c>
    </row>
    <row r="157" spans="3:9" ht="33.75" x14ac:dyDescent="0.25">
      <c r="C157" s="9" t="s">
        <v>58</v>
      </c>
      <c r="D157" s="9"/>
      <c r="E157" s="9"/>
      <c r="F157" s="9"/>
      <c r="H157" s="28">
        <v>2400</v>
      </c>
      <c r="I157" s="27" t="s">
        <v>703</v>
      </c>
    </row>
    <row r="158" spans="3:9" x14ac:dyDescent="0.25">
      <c r="C158" s="9" t="s">
        <v>59</v>
      </c>
      <c r="D158" s="9"/>
      <c r="E158" s="9"/>
      <c r="F158" s="9"/>
      <c r="H158" s="28">
        <v>2410</v>
      </c>
      <c r="I158" s="27" t="s">
        <v>717</v>
      </c>
    </row>
    <row r="159" spans="3:9" x14ac:dyDescent="0.25">
      <c r="C159" s="9" t="s">
        <v>60</v>
      </c>
      <c r="D159" s="9"/>
      <c r="E159" s="9"/>
      <c r="F159" s="9"/>
      <c r="H159" s="28">
        <v>2500</v>
      </c>
      <c r="I159" s="27" t="s">
        <v>700</v>
      </c>
    </row>
    <row r="160" spans="3:9" x14ac:dyDescent="0.25">
      <c r="C160" s="9" t="s">
        <v>61</v>
      </c>
      <c r="D160" s="9"/>
      <c r="E160" s="9"/>
      <c r="F160" s="9"/>
      <c r="H160" s="28">
        <v>3100</v>
      </c>
      <c r="I160" s="27" t="s">
        <v>707</v>
      </c>
    </row>
    <row r="161" spans="3:9" x14ac:dyDescent="0.25">
      <c r="C161" s="9" t="s">
        <v>62</v>
      </c>
      <c r="D161" s="9"/>
      <c r="E161" s="9"/>
      <c r="F161" s="9"/>
      <c r="H161" s="28">
        <v>3200</v>
      </c>
      <c r="I161" s="27" t="s">
        <v>702</v>
      </c>
    </row>
    <row r="162" spans="3:9" x14ac:dyDescent="0.25">
      <c r="C162" s="9" t="s">
        <v>63</v>
      </c>
      <c r="D162" s="9"/>
      <c r="E162" s="9"/>
      <c r="F162" s="9"/>
      <c r="H162" s="28">
        <v>3300</v>
      </c>
      <c r="I162" s="27" t="s">
        <v>559</v>
      </c>
    </row>
    <row r="163" spans="3:9" x14ac:dyDescent="0.25">
      <c r="C163" s="9" t="s">
        <v>64</v>
      </c>
      <c r="D163" s="9"/>
      <c r="E163" s="9"/>
      <c r="F163" s="9"/>
      <c r="H163" s="28">
        <v>3400</v>
      </c>
      <c r="I163" s="27" t="s">
        <v>706</v>
      </c>
    </row>
    <row r="164" spans="3:9" x14ac:dyDescent="0.25">
      <c r="C164" s="9" t="s">
        <v>65</v>
      </c>
      <c r="D164" s="9"/>
      <c r="E164" s="9"/>
      <c r="F164" s="9"/>
      <c r="H164" s="28">
        <v>4000</v>
      </c>
      <c r="I164" s="27" t="s">
        <v>718</v>
      </c>
    </row>
    <row r="165" spans="3:9" x14ac:dyDescent="0.25">
      <c r="C165" s="9" t="s">
        <v>66</v>
      </c>
      <c r="D165" s="9"/>
      <c r="E165" s="9"/>
      <c r="F165" s="9"/>
    </row>
    <row r="166" spans="3:9" x14ac:dyDescent="0.25">
      <c r="C166" s="9" t="s">
        <v>67</v>
      </c>
      <c r="D166" s="9"/>
      <c r="E166" s="9"/>
      <c r="F166" s="9"/>
    </row>
    <row r="167" spans="3:9" x14ac:dyDescent="0.25">
      <c r="C167" s="9" t="s">
        <v>68</v>
      </c>
      <c r="D167" s="9"/>
      <c r="E167" s="9"/>
      <c r="F167" s="9"/>
    </row>
    <row r="168" spans="3:9" x14ac:dyDescent="0.25">
      <c r="C168" s="9" t="s">
        <v>69</v>
      </c>
      <c r="D168" s="9"/>
      <c r="E168" s="9"/>
      <c r="F168" s="9"/>
    </row>
    <row r="169" spans="3:9" x14ac:dyDescent="0.25">
      <c r="C169" s="9" t="s">
        <v>70</v>
      </c>
      <c r="D169" s="9"/>
      <c r="E169" s="9"/>
      <c r="F169" s="9"/>
    </row>
    <row r="170" spans="3:9" ht="22.5" x14ac:dyDescent="0.25">
      <c r="C170" s="9" t="s">
        <v>71</v>
      </c>
      <c r="D170" s="9"/>
      <c r="E170" s="9"/>
      <c r="F170" s="9"/>
    </row>
    <row r="171" spans="3:9" x14ac:dyDescent="0.25">
      <c r="C171" s="9" t="s">
        <v>72</v>
      </c>
      <c r="D171" s="9"/>
      <c r="E171" s="9"/>
      <c r="F171" s="9"/>
    </row>
    <row r="172" spans="3:9" ht="22.5" x14ac:dyDescent="0.25">
      <c r="C172" s="9" t="s">
        <v>73</v>
      </c>
      <c r="D172" s="9"/>
      <c r="E172" s="9"/>
      <c r="F172" s="9"/>
    </row>
    <row r="173" spans="3:9" ht="22.5" x14ac:dyDescent="0.25">
      <c r="C173" s="9" t="s">
        <v>74</v>
      </c>
      <c r="D173" s="9"/>
      <c r="E173" s="9"/>
      <c r="F173" s="9"/>
    </row>
    <row r="174" spans="3:9" x14ac:dyDescent="0.25">
      <c r="C174" s="9" t="s">
        <v>75</v>
      </c>
      <c r="D174" s="9"/>
      <c r="E174" s="9"/>
      <c r="F174" s="9"/>
    </row>
    <row r="175" spans="3:9" ht="22.5" x14ac:dyDescent="0.25">
      <c r="C175" s="9" t="s">
        <v>76</v>
      </c>
      <c r="D175" s="9"/>
      <c r="E175" s="9"/>
      <c r="F175" s="9"/>
    </row>
    <row r="176" spans="3:9" ht="22.5" x14ac:dyDescent="0.25">
      <c r="C176" s="9" t="s">
        <v>77</v>
      </c>
      <c r="D176" s="9"/>
      <c r="E176" s="9"/>
      <c r="F176" s="9"/>
    </row>
    <row r="177" spans="3:6" ht="22.5" x14ac:dyDescent="0.25">
      <c r="C177" s="9" t="s">
        <v>78</v>
      </c>
      <c r="D177" s="9"/>
      <c r="E177" s="9"/>
      <c r="F177" s="9"/>
    </row>
    <row r="178" spans="3:6" ht="22.5" x14ac:dyDescent="0.25">
      <c r="C178" s="9" t="s">
        <v>79</v>
      </c>
      <c r="D178" s="9"/>
      <c r="E178" s="9"/>
      <c r="F178" s="9"/>
    </row>
    <row r="179" spans="3:6" x14ac:dyDescent="0.25">
      <c r="C179" s="9" t="s">
        <v>80</v>
      </c>
      <c r="D179" s="9"/>
      <c r="E179" s="9"/>
      <c r="F179" s="9"/>
    </row>
    <row r="180" spans="3:6" x14ac:dyDescent="0.25">
      <c r="C180" s="9" t="s">
        <v>81</v>
      </c>
      <c r="D180" s="9"/>
      <c r="E180" s="9"/>
      <c r="F180" s="9"/>
    </row>
    <row r="181" spans="3:6" ht="22.5" x14ac:dyDescent="0.25">
      <c r="C181" s="9" t="s">
        <v>82</v>
      </c>
      <c r="D181" s="9"/>
      <c r="E181" s="9"/>
      <c r="F181" s="9"/>
    </row>
    <row r="182" spans="3:6" ht="22.5" x14ac:dyDescent="0.25">
      <c r="C182" s="9" t="s">
        <v>83</v>
      </c>
      <c r="D182" s="9"/>
      <c r="E182" s="9"/>
      <c r="F182" s="9"/>
    </row>
    <row r="183" spans="3:6" x14ac:dyDescent="0.25">
      <c r="C183" s="9" t="s">
        <v>84</v>
      </c>
      <c r="D183" s="9"/>
      <c r="E183" s="9"/>
      <c r="F183" s="9"/>
    </row>
    <row r="184" spans="3:6" ht="22.5" x14ac:dyDescent="0.25">
      <c r="C184" s="9" t="s">
        <v>85</v>
      </c>
      <c r="D184" s="9"/>
      <c r="E184" s="9"/>
      <c r="F184" s="9"/>
    </row>
    <row r="185" spans="3:6" x14ac:dyDescent="0.25">
      <c r="C185" s="9" t="s">
        <v>86</v>
      </c>
      <c r="D185" s="9"/>
      <c r="E185" s="9"/>
      <c r="F185" s="9"/>
    </row>
    <row r="186" spans="3:6" ht="22.5" x14ac:dyDescent="0.25">
      <c r="C186" s="9" t="s">
        <v>87</v>
      </c>
      <c r="D186" s="9"/>
      <c r="E186" s="9"/>
      <c r="F186" s="9"/>
    </row>
    <row r="187" spans="3:6" ht="22.5" x14ac:dyDescent="0.25">
      <c r="C187" s="9" t="s">
        <v>88</v>
      </c>
      <c r="D187" s="9"/>
      <c r="E187" s="9"/>
      <c r="F187" s="9"/>
    </row>
    <row r="188" spans="3:6" ht="22.5" x14ac:dyDescent="0.25">
      <c r="C188" s="9" t="s">
        <v>89</v>
      </c>
      <c r="D188" s="9"/>
      <c r="E188" s="9"/>
      <c r="F188" s="9"/>
    </row>
    <row r="189" spans="3:6" x14ac:dyDescent="0.25">
      <c r="C189" s="9" t="s">
        <v>90</v>
      </c>
      <c r="D189" s="9"/>
      <c r="E189" s="9"/>
      <c r="F189" s="9"/>
    </row>
    <row r="190" spans="3:6" x14ac:dyDescent="0.25">
      <c r="C190" s="9" t="s">
        <v>91</v>
      </c>
      <c r="D190" s="9"/>
      <c r="E190" s="9"/>
      <c r="F190" s="9"/>
    </row>
    <row r="191" spans="3:6" x14ac:dyDescent="0.25">
      <c r="C191" s="9" t="s">
        <v>92</v>
      </c>
      <c r="D191" s="9"/>
      <c r="E191" s="9"/>
      <c r="F191" s="9"/>
    </row>
    <row r="192" spans="3:6" ht="22.5" x14ac:dyDescent="0.25">
      <c r="C192" s="9" t="s">
        <v>93</v>
      </c>
      <c r="D192" s="9"/>
      <c r="E192" s="9"/>
      <c r="F192" s="9"/>
    </row>
    <row r="193" spans="3:6" x14ac:dyDescent="0.25">
      <c r="C193" s="9" t="s">
        <v>94</v>
      </c>
      <c r="D193" s="9"/>
      <c r="E193" s="9"/>
      <c r="F193" s="9"/>
    </row>
    <row r="194" spans="3:6" ht="22.5" x14ac:dyDescent="0.25">
      <c r="C194" s="9" t="s">
        <v>95</v>
      </c>
      <c r="D194" s="9"/>
      <c r="E194" s="9"/>
      <c r="F194" s="9"/>
    </row>
    <row r="195" spans="3:6" ht="22.5" x14ac:dyDescent="0.25">
      <c r="C195" s="9" t="s">
        <v>96</v>
      </c>
      <c r="D195" s="9"/>
      <c r="E195" s="9"/>
      <c r="F195" s="9"/>
    </row>
    <row r="196" spans="3:6" ht="22.5" x14ac:dyDescent="0.25">
      <c r="C196" s="9" t="s">
        <v>97</v>
      </c>
      <c r="D196" s="9"/>
      <c r="E196" s="9"/>
      <c r="F196" s="9"/>
    </row>
    <row r="197" spans="3:6" ht="22.5" x14ac:dyDescent="0.25">
      <c r="C197" s="9" t="s">
        <v>98</v>
      </c>
      <c r="D197" s="9"/>
      <c r="E197" s="9"/>
      <c r="F197" s="9"/>
    </row>
    <row r="198" spans="3:6" x14ac:dyDescent="0.25">
      <c r="C198" s="9" t="s">
        <v>99</v>
      </c>
      <c r="D198" s="9"/>
      <c r="E198" s="9"/>
      <c r="F198" s="9"/>
    </row>
    <row r="199" spans="3:6" x14ac:dyDescent="0.25">
      <c r="C199" s="9" t="s">
        <v>100</v>
      </c>
      <c r="D199" s="9"/>
      <c r="E199" s="9"/>
      <c r="F199" s="9"/>
    </row>
    <row r="200" spans="3:6" x14ac:dyDescent="0.25">
      <c r="C200" s="9" t="s">
        <v>101</v>
      </c>
      <c r="D200" s="9"/>
      <c r="E200" s="9"/>
      <c r="F200" s="9"/>
    </row>
    <row r="201" spans="3:6" ht="22.5" x14ac:dyDescent="0.25">
      <c r="C201" s="9" t="s">
        <v>102</v>
      </c>
      <c r="D201" s="9"/>
      <c r="E201" s="9"/>
      <c r="F201" s="9"/>
    </row>
    <row r="202" spans="3:6" x14ac:dyDescent="0.25">
      <c r="C202" s="9" t="s">
        <v>103</v>
      </c>
      <c r="D202" s="9"/>
      <c r="E202" s="9"/>
      <c r="F202" s="9"/>
    </row>
    <row r="203" spans="3:6" x14ac:dyDescent="0.25">
      <c r="C203" s="9" t="s">
        <v>104</v>
      </c>
      <c r="D203" s="9"/>
      <c r="E203" s="9"/>
      <c r="F203" s="9"/>
    </row>
    <row r="204" spans="3:6" ht="22.5" x14ac:dyDescent="0.25">
      <c r="C204" s="9" t="s">
        <v>105</v>
      </c>
      <c r="D204" s="9"/>
      <c r="E204" s="9"/>
      <c r="F204" s="9"/>
    </row>
    <row r="205" spans="3:6" ht="22.5" x14ac:dyDescent="0.25">
      <c r="C205" s="9" t="s">
        <v>106</v>
      </c>
      <c r="D205" s="9"/>
      <c r="E205" s="9"/>
      <c r="F205" s="9"/>
    </row>
    <row r="206" spans="3:6" ht="22.5" x14ac:dyDescent="0.25">
      <c r="C206" s="9" t="s">
        <v>107</v>
      </c>
      <c r="D206" s="9"/>
      <c r="E206" s="9"/>
      <c r="F206" s="9"/>
    </row>
    <row r="207" spans="3:6" x14ac:dyDescent="0.25">
      <c r="C207" s="9" t="s">
        <v>108</v>
      </c>
      <c r="D207" s="9"/>
      <c r="E207" s="9"/>
      <c r="F207" s="9"/>
    </row>
    <row r="208" spans="3:6" ht="22.5" x14ac:dyDescent="0.25">
      <c r="C208" s="9" t="s">
        <v>109</v>
      </c>
      <c r="D208" s="9"/>
      <c r="E208" s="9"/>
      <c r="F208" s="9"/>
    </row>
    <row r="209" spans="3:6" ht="22.5" x14ac:dyDescent="0.25">
      <c r="C209" s="9" t="s">
        <v>110</v>
      </c>
      <c r="D209" s="9"/>
      <c r="E209" s="9"/>
      <c r="F209" s="9"/>
    </row>
    <row r="210" spans="3:6" ht="33.75" x14ac:dyDescent="0.25">
      <c r="C210" s="9" t="s">
        <v>111</v>
      </c>
      <c r="D210" s="9"/>
      <c r="E210" s="9"/>
      <c r="F210" s="9"/>
    </row>
    <row r="211" spans="3:6" x14ac:dyDescent="0.25">
      <c r="C211" s="9" t="s">
        <v>112</v>
      </c>
      <c r="D211" s="9"/>
      <c r="E211" s="9"/>
      <c r="F211" s="9"/>
    </row>
    <row r="212" spans="3:6" x14ac:dyDescent="0.25">
      <c r="C212" s="9" t="s">
        <v>113</v>
      </c>
      <c r="D212" s="9"/>
      <c r="E212" s="9"/>
      <c r="F212" s="9"/>
    </row>
    <row r="213" spans="3:6" ht="22.5" x14ac:dyDescent="0.25">
      <c r="C213" s="9" t="s">
        <v>114</v>
      </c>
      <c r="D213" s="9"/>
      <c r="E213" s="9"/>
      <c r="F213" s="9"/>
    </row>
    <row r="214" spans="3:6" x14ac:dyDescent="0.25">
      <c r="C214" s="9" t="s">
        <v>115</v>
      </c>
      <c r="D214" s="9"/>
      <c r="E214" s="9"/>
      <c r="F214" s="9"/>
    </row>
    <row r="215" spans="3:6" ht="33.75" x14ac:dyDescent="0.25">
      <c r="C215" s="9" t="s">
        <v>116</v>
      </c>
      <c r="D215" s="9"/>
      <c r="E215" s="9"/>
      <c r="F215" s="9"/>
    </row>
    <row r="216" spans="3:6" ht="22.5" x14ac:dyDescent="0.25">
      <c r="C216" s="9" t="s">
        <v>117</v>
      </c>
      <c r="D216" s="9"/>
      <c r="E216" s="9"/>
      <c r="F216" s="9"/>
    </row>
    <row r="217" spans="3:6" ht="22.5" x14ac:dyDescent="0.25">
      <c r="C217" s="9" t="s">
        <v>118</v>
      </c>
      <c r="D217" s="9"/>
      <c r="E217" s="9"/>
      <c r="F217" s="9"/>
    </row>
    <row r="218" spans="3:6" ht="33.75" x14ac:dyDescent="0.25">
      <c r="C218" s="9" t="s">
        <v>119</v>
      </c>
      <c r="D218" s="9"/>
      <c r="E218" s="9"/>
      <c r="F218" s="9"/>
    </row>
    <row r="219" spans="3:6" ht="22.5" x14ac:dyDescent="0.25">
      <c r="C219" s="9" t="s">
        <v>120</v>
      </c>
      <c r="D219" s="9"/>
      <c r="E219" s="9"/>
      <c r="F219" s="9"/>
    </row>
    <row r="220" spans="3:6" ht="22.5" x14ac:dyDescent="0.25">
      <c r="C220" s="9" t="s">
        <v>121</v>
      </c>
      <c r="D220" s="9"/>
      <c r="E220" s="9"/>
      <c r="F220" s="9"/>
    </row>
    <row r="221" spans="3:6" x14ac:dyDescent="0.25">
      <c r="C221" s="9" t="s">
        <v>122</v>
      </c>
      <c r="D221" s="9"/>
      <c r="E221" s="9"/>
      <c r="F221" s="9"/>
    </row>
    <row r="222" spans="3:6" x14ac:dyDescent="0.25">
      <c r="C222" s="9" t="s">
        <v>123</v>
      </c>
      <c r="D222" s="9"/>
      <c r="E222" s="9"/>
      <c r="F222" s="9"/>
    </row>
    <row r="223" spans="3:6" x14ac:dyDescent="0.25">
      <c r="C223" s="9" t="s">
        <v>124</v>
      </c>
      <c r="D223" s="9"/>
      <c r="E223" s="9"/>
      <c r="F223" s="9"/>
    </row>
    <row r="224" spans="3:6" x14ac:dyDescent="0.25">
      <c r="C224" s="9" t="s">
        <v>125</v>
      </c>
      <c r="D224" s="9"/>
      <c r="E224" s="9"/>
      <c r="F224" s="9"/>
    </row>
    <row r="225" spans="3:6" ht="22.5" x14ac:dyDescent="0.25">
      <c r="C225" s="9" t="s">
        <v>126</v>
      </c>
      <c r="D225" s="9"/>
      <c r="E225" s="9"/>
      <c r="F225" s="9"/>
    </row>
    <row r="226" spans="3:6" ht="22.5" x14ac:dyDescent="0.25">
      <c r="C226" s="9" t="s">
        <v>127</v>
      </c>
      <c r="D226" s="9"/>
      <c r="E226" s="9"/>
      <c r="F226" s="9"/>
    </row>
    <row r="227" spans="3:6" ht="33.75" x14ac:dyDescent="0.25">
      <c r="C227" s="9" t="s">
        <v>128</v>
      </c>
      <c r="D227" s="9"/>
      <c r="E227" s="9"/>
      <c r="F227" s="9"/>
    </row>
    <row r="228" spans="3:6" x14ac:dyDescent="0.25">
      <c r="C228" s="9" t="s">
        <v>129</v>
      </c>
      <c r="D228" s="9"/>
      <c r="E228" s="9"/>
      <c r="F228" s="9"/>
    </row>
    <row r="229" spans="3:6" x14ac:dyDescent="0.25">
      <c r="C229" s="9" t="s">
        <v>130</v>
      </c>
      <c r="D229" s="9"/>
      <c r="E229" s="9"/>
      <c r="F229" s="9"/>
    </row>
    <row r="230" spans="3:6" x14ac:dyDescent="0.25">
      <c r="C230" s="9" t="s">
        <v>131</v>
      </c>
      <c r="D230" s="9"/>
      <c r="E230" s="9"/>
      <c r="F230" s="9"/>
    </row>
    <row r="231" spans="3:6" ht="22.5" x14ac:dyDescent="0.25">
      <c r="C231" s="9" t="s">
        <v>132</v>
      </c>
      <c r="D231" s="9"/>
      <c r="E231" s="9"/>
      <c r="F231" s="9"/>
    </row>
    <row r="232" spans="3:6" ht="33.75" x14ac:dyDescent="0.25">
      <c r="C232" s="9" t="s">
        <v>133</v>
      </c>
      <c r="D232" s="9"/>
      <c r="E232" s="9"/>
      <c r="F232" s="9"/>
    </row>
    <row r="233" spans="3:6" ht="33.75" x14ac:dyDescent="0.25">
      <c r="C233" s="9" t="s">
        <v>134</v>
      </c>
      <c r="D233" s="9"/>
      <c r="E233" s="9"/>
      <c r="F233" s="9"/>
    </row>
    <row r="234" spans="3:6" ht="22.5" x14ac:dyDescent="0.25">
      <c r="C234" s="9" t="s">
        <v>135</v>
      </c>
      <c r="D234" s="9"/>
      <c r="E234" s="9"/>
      <c r="F234" s="9"/>
    </row>
    <row r="235" spans="3:6" ht="22.5" x14ac:dyDescent="0.25">
      <c r="C235" s="9" t="s">
        <v>136</v>
      </c>
      <c r="D235" s="9"/>
      <c r="E235" s="9"/>
      <c r="F235" s="9"/>
    </row>
    <row r="236" spans="3:6" x14ac:dyDescent="0.25">
      <c r="C236" s="9" t="s">
        <v>137</v>
      </c>
      <c r="D236" s="9"/>
      <c r="E236" s="9"/>
      <c r="F236" s="9"/>
    </row>
    <row r="237" spans="3:6" x14ac:dyDescent="0.25">
      <c r="C237" s="9" t="s">
        <v>138</v>
      </c>
      <c r="D237" s="9"/>
      <c r="E237" s="9"/>
      <c r="F237" s="9"/>
    </row>
    <row r="238" spans="3:6" ht="22.5" x14ac:dyDescent="0.25">
      <c r="C238" s="9" t="s">
        <v>139</v>
      </c>
      <c r="D238" s="9"/>
      <c r="E238" s="9"/>
      <c r="F238" s="9"/>
    </row>
    <row r="239" spans="3:6" ht="22.5" x14ac:dyDescent="0.25">
      <c r="C239" s="9" t="s">
        <v>140</v>
      </c>
      <c r="D239" s="9"/>
      <c r="E239" s="9"/>
      <c r="F239" s="9"/>
    </row>
    <row r="240" spans="3:6" ht="22.5" x14ac:dyDescent="0.25">
      <c r="C240" s="9" t="s">
        <v>141</v>
      </c>
      <c r="D240" s="9"/>
      <c r="E240" s="9"/>
      <c r="F240" s="9"/>
    </row>
    <row r="241" spans="3:6" x14ac:dyDescent="0.25">
      <c r="C241" s="9" t="s">
        <v>142</v>
      </c>
      <c r="D241" s="9"/>
      <c r="E241" s="9"/>
      <c r="F241" s="9"/>
    </row>
    <row r="242" spans="3:6" ht="22.5" x14ac:dyDescent="0.25">
      <c r="C242" s="9" t="s">
        <v>143</v>
      </c>
      <c r="D242" s="9"/>
      <c r="E242" s="9"/>
      <c r="F242" s="9"/>
    </row>
    <row r="243" spans="3:6" ht="46.5" customHeight="1" x14ac:dyDescent="0.25">
      <c r="C243" s="9" t="s">
        <v>144</v>
      </c>
      <c r="D243" s="9"/>
      <c r="E243" s="9"/>
      <c r="F243" s="9"/>
    </row>
    <row r="244" spans="3:6" x14ac:dyDescent="0.25">
      <c r="C244" s="9" t="s">
        <v>145</v>
      </c>
      <c r="D244" s="9"/>
      <c r="E244" s="9"/>
      <c r="F244" s="9"/>
    </row>
    <row r="245" spans="3:6" x14ac:dyDescent="0.25">
      <c r="C245" s="9" t="s">
        <v>146</v>
      </c>
      <c r="D245" s="9"/>
      <c r="E245" s="9"/>
      <c r="F245" s="9"/>
    </row>
    <row r="246" spans="3:6" ht="33.75" x14ac:dyDescent="0.25">
      <c r="C246" s="9" t="s">
        <v>147</v>
      </c>
      <c r="D246" s="9"/>
      <c r="E246" s="9"/>
      <c r="F246" s="9"/>
    </row>
    <row r="247" spans="3:6" ht="22.5" x14ac:dyDescent="0.25">
      <c r="C247" s="9" t="s">
        <v>148</v>
      </c>
      <c r="D247" s="9"/>
      <c r="E247" s="9"/>
      <c r="F247" s="9"/>
    </row>
    <row r="248" spans="3:6" ht="22.5" x14ac:dyDescent="0.25">
      <c r="C248" s="9" t="s">
        <v>149</v>
      </c>
      <c r="D248" s="9"/>
      <c r="E248" s="9"/>
      <c r="F248" s="9"/>
    </row>
    <row r="249" spans="3:6" ht="22.5" x14ac:dyDescent="0.25">
      <c r="C249" s="9" t="s">
        <v>150</v>
      </c>
      <c r="D249" s="9"/>
      <c r="E249" s="9"/>
      <c r="F249" s="9"/>
    </row>
    <row r="250" spans="3:6" x14ac:dyDescent="0.25">
      <c r="C250" s="9" t="s">
        <v>151</v>
      </c>
      <c r="D250" s="9"/>
      <c r="E250" s="9"/>
      <c r="F250" s="9"/>
    </row>
    <row r="251" spans="3:6" x14ac:dyDescent="0.25">
      <c r="C251" s="9" t="s">
        <v>152</v>
      </c>
      <c r="D251" s="9"/>
      <c r="E251" s="9"/>
      <c r="F251" s="9"/>
    </row>
    <row r="252" spans="3:6" ht="45" x14ac:dyDescent="0.25">
      <c r="C252" s="9" t="s">
        <v>153</v>
      </c>
      <c r="D252" s="9"/>
      <c r="E252" s="9"/>
      <c r="F252" s="9"/>
    </row>
    <row r="253" spans="3:6" ht="22.5" x14ac:dyDescent="0.25">
      <c r="C253" s="9" t="s">
        <v>154</v>
      </c>
      <c r="D253" s="9"/>
      <c r="E253" s="9"/>
      <c r="F253" s="9"/>
    </row>
    <row r="254" spans="3:6" x14ac:dyDescent="0.25">
      <c r="C254" s="9" t="s">
        <v>155</v>
      </c>
      <c r="D254" s="9"/>
      <c r="E254" s="9"/>
      <c r="F254" s="9"/>
    </row>
    <row r="255" spans="3:6" ht="22.5" x14ac:dyDescent="0.25">
      <c r="C255" s="9" t="s">
        <v>156</v>
      </c>
      <c r="D255" s="9"/>
      <c r="E255" s="9"/>
      <c r="F255" s="9"/>
    </row>
    <row r="256" spans="3:6" ht="33.75" x14ac:dyDescent="0.25">
      <c r="C256" s="9" t="s">
        <v>157</v>
      </c>
      <c r="D256" s="9"/>
      <c r="E256" s="9"/>
      <c r="F256" s="9"/>
    </row>
    <row r="257" spans="3:6" ht="33.75" x14ac:dyDescent="0.25">
      <c r="C257" s="9" t="s">
        <v>158</v>
      </c>
      <c r="D257" s="9"/>
      <c r="E257" s="9"/>
      <c r="F257" s="9"/>
    </row>
    <row r="258" spans="3:6" x14ac:dyDescent="0.25">
      <c r="C258" s="9" t="s">
        <v>159</v>
      </c>
      <c r="D258" s="9"/>
      <c r="E258" s="9"/>
      <c r="F258" s="9"/>
    </row>
    <row r="259" spans="3:6" ht="22.5" x14ac:dyDescent="0.25">
      <c r="C259" s="9" t="s">
        <v>160</v>
      </c>
      <c r="D259" s="9"/>
      <c r="E259" s="9"/>
      <c r="F259" s="9"/>
    </row>
    <row r="260" spans="3:6" ht="45" x14ac:dyDescent="0.25">
      <c r="C260" s="9" t="s">
        <v>161</v>
      </c>
      <c r="D260" s="9"/>
      <c r="E260" s="9"/>
      <c r="F260" s="9"/>
    </row>
    <row r="261" spans="3:6" ht="22.5" x14ac:dyDescent="0.25">
      <c r="C261" s="9" t="s">
        <v>162</v>
      </c>
      <c r="D261" s="9"/>
      <c r="E261" s="9"/>
      <c r="F261" s="9"/>
    </row>
    <row r="262" spans="3:6" x14ac:dyDescent="0.25">
      <c r="C262" s="9" t="s">
        <v>163</v>
      </c>
      <c r="D262" s="9"/>
      <c r="E262" s="9"/>
      <c r="F262" s="9"/>
    </row>
    <row r="263" spans="3:6" ht="22.5" x14ac:dyDescent="0.25">
      <c r="C263" s="9" t="s">
        <v>164</v>
      </c>
      <c r="D263" s="9"/>
      <c r="E263" s="9"/>
      <c r="F263" s="9"/>
    </row>
    <row r="264" spans="3:6" ht="22.5" x14ac:dyDescent="0.25">
      <c r="C264" s="9" t="s">
        <v>165</v>
      </c>
      <c r="D264" s="9"/>
      <c r="E264" s="9"/>
      <c r="F264" s="9"/>
    </row>
    <row r="265" spans="3:6" ht="22.5" x14ac:dyDescent="0.25">
      <c r="C265" s="9" t="s">
        <v>166</v>
      </c>
      <c r="D265" s="9"/>
      <c r="E265" s="9"/>
      <c r="F265" s="9"/>
    </row>
    <row r="266" spans="3:6" x14ac:dyDescent="0.25">
      <c r="C266" s="9" t="s">
        <v>167</v>
      </c>
      <c r="D266" s="9"/>
      <c r="E266" s="9"/>
      <c r="F266" s="9"/>
    </row>
    <row r="267" spans="3:6" x14ac:dyDescent="0.25">
      <c r="C267" s="9" t="s">
        <v>168</v>
      </c>
      <c r="D267" s="9"/>
      <c r="E267" s="9"/>
      <c r="F267" s="9"/>
    </row>
    <row r="268" spans="3:6" x14ac:dyDescent="0.25">
      <c r="C268" s="9" t="s">
        <v>169</v>
      </c>
      <c r="D268" s="9"/>
      <c r="E268" s="9"/>
      <c r="F268" s="9"/>
    </row>
    <row r="269" spans="3:6" x14ac:dyDescent="0.25">
      <c r="C269" s="9" t="s">
        <v>170</v>
      </c>
      <c r="D269" s="9"/>
      <c r="E269" s="9"/>
      <c r="F269" s="9"/>
    </row>
    <row r="270" spans="3:6" ht="22.5" x14ac:dyDescent="0.25">
      <c r="C270" s="9" t="s">
        <v>171</v>
      </c>
      <c r="D270" s="9"/>
      <c r="E270" s="9"/>
      <c r="F270" s="9"/>
    </row>
    <row r="271" spans="3:6" ht="22.5" x14ac:dyDescent="0.25">
      <c r="C271" s="9" t="s">
        <v>172</v>
      </c>
      <c r="D271" s="9"/>
      <c r="E271" s="9"/>
      <c r="F271" s="9"/>
    </row>
    <row r="272" spans="3:6" ht="22.5" x14ac:dyDescent="0.25">
      <c r="C272" s="9" t="s">
        <v>173</v>
      </c>
      <c r="D272" s="9"/>
      <c r="E272" s="9"/>
      <c r="F272" s="9"/>
    </row>
    <row r="273" spans="3:6" ht="22.5" x14ac:dyDescent="0.25">
      <c r="C273" s="9" t="s">
        <v>174</v>
      </c>
      <c r="D273" s="9"/>
      <c r="E273" s="9"/>
      <c r="F273" s="9"/>
    </row>
    <row r="274" spans="3:6" x14ac:dyDescent="0.25">
      <c r="C274" s="9" t="s">
        <v>175</v>
      </c>
      <c r="D274" s="9"/>
      <c r="E274" s="9"/>
      <c r="F274" s="9"/>
    </row>
    <row r="275" spans="3:6" ht="22.5" x14ac:dyDescent="0.25">
      <c r="C275" s="9" t="s">
        <v>176</v>
      </c>
      <c r="D275" s="9"/>
      <c r="E275" s="9"/>
      <c r="F275" s="9"/>
    </row>
    <row r="276" spans="3:6" ht="22.5" x14ac:dyDescent="0.25">
      <c r="C276" s="9" t="s">
        <v>177</v>
      </c>
      <c r="D276" s="9"/>
      <c r="E276" s="9"/>
      <c r="F276" s="9"/>
    </row>
    <row r="277" spans="3:6" ht="33.75" x14ac:dyDescent="0.25">
      <c r="C277" s="9" t="s">
        <v>178</v>
      </c>
      <c r="D277" s="9"/>
      <c r="E277" s="9"/>
      <c r="F277" s="9"/>
    </row>
    <row r="278" spans="3:6" x14ac:dyDescent="0.25">
      <c r="C278" s="9" t="s">
        <v>179</v>
      </c>
      <c r="D278" s="9"/>
      <c r="E278" s="9"/>
      <c r="F278" s="9"/>
    </row>
    <row r="279" spans="3:6" ht="22.5" x14ac:dyDescent="0.25">
      <c r="C279" s="9" t="s">
        <v>180</v>
      </c>
      <c r="D279" s="9"/>
      <c r="E279" s="9"/>
      <c r="F279" s="9"/>
    </row>
    <row r="280" spans="3:6" ht="22.5" x14ac:dyDescent="0.25">
      <c r="C280" s="9" t="s">
        <v>181</v>
      </c>
      <c r="D280" s="9"/>
      <c r="E280" s="9"/>
      <c r="F280" s="9"/>
    </row>
    <row r="281" spans="3:6" ht="22.5" x14ac:dyDescent="0.25">
      <c r="C281" s="9" t="s">
        <v>182</v>
      </c>
      <c r="D281" s="9"/>
      <c r="E281" s="9"/>
      <c r="F281" s="9"/>
    </row>
    <row r="282" spans="3:6" ht="22.5" x14ac:dyDescent="0.25">
      <c r="C282" s="9" t="s">
        <v>183</v>
      </c>
      <c r="D282" s="9"/>
      <c r="E282" s="9"/>
      <c r="F282" s="9"/>
    </row>
    <row r="283" spans="3:6" ht="22.5" x14ac:dyDescent="0.25">
      <c r="C283" s="9" t="s">
        <v>184</v>
      </c>
      <c r="D283" s="9"/>
      <c r="E283" s="9"/>
      <c r="F283" s="9"/>
    </row>
    <row r="284" spans="3:6" ht="22.5" x14ac:dyDescent="0.25">
      <c r="C284" s="9" t="s">
        <v>185</v>
      </c>
      <c r="D284" s="9"/>
      <c r="E284" s="9"/>
      <c r="F284" s="9"/>
    </row>
    <row r="285" spans="3:6" ht="22.5" x14ac:dyDescent="0.25">
      <c r="C285" s="9" t="s">
        <v>186</v>
      </c>
      <c r="D285" s="9"/>
      <c r="E285" s="9"/>
      <c r="F285" s="9"/>
    </row>
    <row r="286" spans="3:6" ht="33.75" x14ac:dyDescent="0.25">
      <c r="C286" s="9" t="s">
        <v>187</v>
      </c>
      <c r="D286" s="9"/>
      <c r="E286" s="9"/>
      <c r="F286" s="9"/>
    </row>
    <row r="287" spans="3:6" x14ac:dyDescent="0.25">
      <c r="C287" s="9" t="s">
        <v>188</v>
      </c>
      <c r="D287" s="9"/>
      <c r="E287" s="9"/>
      <c r="F287" s="9"/>
    </row>
    <row r="288" spans="3:6" ht="22.5" x14ac:dyDescent="0.25">
      <c r="C288" s="9" t="s">
        <v>189</v>
      </c>
      <c r="D288" s="9"/>
      <c r="E288" s="9"/>
      <c r="F288" s="9"/>
    </row>
    <row r="289" spans="3:6" ht="22.5" x14ac:dyDescent="0.25">
      <c r="C289" s="9" t="s">
        <v>190</v>
      </c>
      <c r="D289" s="9"/>
      <c r="E289" s="9"/>
      <c r="F289" s="9"/>
    </row>
    <row r="290" spans="3:6" x14ac:dyDescent="0.25">
      <c r="C290" s="9" t="s">
        <v>191</v>
      </c>
      <c r="D290" s="9"/>
      <c r="E290" s="9"/>
      <c r="F290" s="9"/>
    </row>
    <row r="291" spans="3:6" ht="22.5" x14ac:dyDescent="0.25">
      <c r="C291" s="9" t="s">
        <v>192</v>
      </c>
      <c r="D291" s="9"/>
      <c r="E291" s="9"/>
      <c r="F291" s="9"/>
    </row>
    <row r="292" spans="3:6" ht="22.5" x14ac:dyDescent="0.25">
      <c r="C292" s="9" t="s">
        <v>193</v>
      </c>
      <c r="D292" s="9"/>
      <c r="E292" s="9"/>
      <c r="F292" s="9"/>
    </row>
    <row r="293" spans="3:6" x14ac:dyDescent="0.25">
      <c r="C293" s="9" t="s">
        <v>194</v>
      </c>
      <c r="D293" s="9"/>
      <c r="E293" s="9"/>
      <c r="F293" s="9"/>
    </row>
    <row r="294" spans="3:6" ht="22.5" x14ac:dyDescent="0.25">
      <c r="C294" s="9" t="s">
        <v>195</v>
      </c>
      <c r="D294" s="9"/>
      <c r="E294" s="9"/>
      <c r="F294" s="9"/>
    </row>
    <row r="295" spans="3:6" x14ac:dyDescent="0.25">
      <c r="C295" s="9" t="s">
        <v>196</v>
      </c>
      <c r="D295" s="9"/>
      <c r="E295" s="9"/>
      <c r="F295" s="9"/>
    </row>
    <row r="296" spans="3:6" ht="22.5" x14ac:dyDescent="0.25">
      <c r="C296" s="9" t="s">
        <v>197</v>
      </c>
      <c r="D296" s="9"/>
      <c r="E296" s="9"/>
      <c r="F296" s="9"/>
    </row>
    <row r="297" spans="3:6" x14ac:dyDescent="0.25">
      <c r="C297" s="9" t="s">
        <v>198</v>
      </c>
      <c r="D297" s="9"/>
      <c r="E297" s="9"/>
      <c r="F297" s="9"/>
    </row>
    <row r="298" spans="3:6" ht="22.5" x14ac:dyDescent="0.25">
      <c r="C298" s="9" t="s">
        <v>199</v>
      </c>
      <c r="D298" s="9"/>
      <c r="E298" s="9"/>
      <c r="F298" s="9"/>
    </row>
    <row r="299" spans="3:6" ht="22.5" x14ac:dyDescent="0.25">
      <c r="C299" s="9" t="s">
        <v>200</v>
      </c>
      <c r="D299" s="9"/>
      <c r="E299" s="9"/>
      <c r="F299" s="9"/>
    </row>
    <row r="300" spans="3:6" ht="22.5" x14ac:dyDescent="0.25">
      <c r="C300" s="9" t="s">
        <v>201</v>
      </c>
      <c r="D300" s="9"/>
      <c r="E300" s="9"/>
      <c r="F300" s="9"/>
    </row>
    <row r="301" spans="3:6" ht="22.5" x14ac:dyDescent="0.25">
      <c r="C301" s="9" t="s">
        <v>202</v>
      </c>
      <c r="D301" s="9"/>
      <c r="E301" s="9"/>
      <c r="F301" s="9"/>
    </row>
    <row r="302" spans="3:6" ht="22.5" x14ac:dyDescent="0.25">
      <c r="C302" s="9" t="s">
        <v>203</v>
      </c>
      <c r="D302" s="9"/>
      <c r="E302" s="9"/>
      <c r="F302" s="9"/>
    </row>
    <row r="303" spans="3:6" ht="22.5" x14ac:dyDescent="0.25">
      <c r="C303" s="9" t="s">
        <v>204</v>
      </c>
      <c r="D303" s="9"/>
      <c r="E303" s="9"/>
      <c r="F303" s="9"/>
    </row>
    <row r="304" spans="3:6" x14ac:dyDescent="0.25">
      <c r="C304" s="9" t="s">
        <v>205</v>
      </c>
      <c r="D304" s="9"/>
      <c r="E304" s="9"/>
      <c r="F304" s="9"/>
    </row>
    <row r="305" spans="3:6" ht="22.5" x14ac:dyDescent="0.25">
      <c r="C305" s="9" t="s">
        <v>206</v>
      </c>
      <c r="D305" s="9"/>
      <c r="E305" s="9"/>
      <c r="F305" s="9"/>
    </row>
    <row r="306" spans="3:6" ht="22.5" x14ac:dyDescent="0.25">
      <c r="C306" s="9" t="s">
        <v>207</v>
      </c>
      <c r="D306" s="9"/>
      <c r="E306" s="9"/>
      <c r="F306" s="9"/>
    </row>
    <row r="307" spans="3:6" x14ac:dyDescent="0.25">
      <c r="C307" s="9" t="s">
        <v>208</v>
      </c>
      <c r="D307" s="9"/>
      <c r="E307" s="9"/>
      <c r="F307" s="9"/>
    </row>
    <row r="308" spans="3:6" ht="56.25" x14ac:dyDescent="0.25">
      <c r="C308" s="9" t="s">
        <v>209</v>
      </c>
      <c r="D308" s="9"/>
      <c r="E308" s="9"/>
      <c r="F308" s="9"/>
    </row>
    <row r="309" spans="3:6" x14ac:dyDescent="0.25">
      <c r="C309" s="9" t="s">
        <v>210</v>
      </c>
      <c r="D309" s="9"/>
      <c r="E309" s="9"/>
      <c r="F309" s="9"/>
    </row>
    <row r="310" spans="3:6" ht="22.5" x14ac:dyDescent="0.25">
      <c r="C310" s="9" t="s">
        <v>211</v>
      </c>
      <c r="D310" s="9"/>
      <c r="E310" s="9"/>
      <c r="F310" s="9"/>
    </row>
    <row r="311" spans="3:6" ht="56.25" x14ac:dyDescent="0.25">
      <c r="C311" s="9" t="s">
        <v>212</v>
      </c>
      <c r="D311" s="9"/>
      <c r="E311" s="9"/>
      <c r="F311" s="9"/>
    </row>
    <row r="312" spans="3:6" x14ac:dyDescent="0.25">
      <c r="C312" s="9" t="s">
        <v>213</v>
      </c>
      <c r="D312" s="9"/>
      <c r="E312" s="9"/>
      <c r="F312" s="9"/>
    </row>
    <row r="313" spans="3:6" ht="22.5" x14ac:dyDescent="0.25">
      <c r="C313" s="9" t="s">
        <v>214</v>
      </c>
      <c r="D313" s="9"/>
      <c r="E313" s="9"/>
      <c r="F313" s="9"/>
    </row>
    <row r="314" spans="3:6" x14ac:dyDescent="0.25">
      <c r="C314" s="9" t="s">
        <v>215</v>
      </c>
      <c r="D314" s="9"/>
      <c r="E314" s="9"/>
      <c r="F314" s="9"/>
    </row>
    <row r="315" spans="3:6" ht="67.5" x14ac:dyDescent="0.25">
      <c r="C315" s="9" t="s">
        <v>216</v>
      </c>
      <c r="D315" s="9"/>
      <c r="E315" s="9"/>
      <c r="F315" s="9"/>
    </row>
    <row r="316" spans="3:6" x14ac:dyDescent="0.25">
      <c r="C316" s="8"/>
    </row>
    <row r="317" spans="3:6" x14ac:dyDescent="0.25">
      <c r="C317" s="8"/>
    </row>
    <row r="318" spans="3:6" x14ac:dyDescent="0.25">
      <c r="C318" s="8"/>
    </row>
    <row r="319" spans="3:6" x14ac:dyDescent="0.25">
      <c r="C319" s="8"/>
    </row>
    <row r="320" spans="3:6" x14ac:dyDescent="0.25">
      <c r="C320" s="8"/>
    </row>
    <row r="321" spans="3:3" x14ac:dyDescent="0.25">
      <c r="C321" s="8"/>
    </row>
    <row r="322" spans="3:3" x14ac:dyDescent="0.25">
      <c r="C322" s="8"/>
    </row>
    <row r="323" spans="3:3" x14ac:dyDescent="0.25">
      <c r="C323" s="8"/>
    </row>
    <row r="324" spans="3:3" x14ac:dyDescent="0.25">
      <c r="C324" s="8"/>
    </row>
    <row r="325" spans="3:3" x14ac:dyDescent="0.25">
      <c r="C325" s="8"/>
    </row>
    <row r="326" spans="3:3" x14ac:dyDescent="0.25">
      <c r="C326" s="8"/>
    </row>
    <row r="327" spans="3:3" x14ac:dyDescent="0.25">
      <c r="C327" s="8"/>
    </row>
  </sheetData>
  <sortState ref="B44:Q129">
    <sortCondition ref="B44:B129"/>
  </sortState>
  <pageMargins left="0.70866141732283472" right="0.70866141732283472" top="0.74803149606299213" bottom="0.74803149606299213" header="0.31496062992125984" footer="0.31496062992125984"/>
  <pageSetup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4" sqref="A4"/>
    </sheetView>
  </sheetViews>
  <sheetFormatPr baseColWidth="10" defaultRowHeight="15" x14ac:dyDescent="0.25"/>
  <cols>
    <col min="1" max="1" width="14.28515625" customWidth="1"/>
    <col min="2" max="2" width="78.28515625" customWidth="1"/>
    <col min="3" max="7" width="12.28515625" customWidth="1"/>
  </cols>
  <sheetData>
    <row r="2" spans="1:7" x14ac:dyDescent="0.25">
      <c r="A2" s="23" t="s">
        <v>221</v>
      </c>
      <c r="B2" s="23" t="s">
        <v>222</v>
      </c>
      <c r="C2" s="23" t="s">
        <v>224</v>
      </c>
      <c r="D2" s="23" t="s">
        <v>5</v>
      </c>
      <c r="E2" s="23">
        <v>2016</v>
      </c>
      <c r="F2" s="23">
        <v>2017</v>
      </c>
      <c r="G2" s="23">
        <v>2018</v>
      </c>
    </row>
    <row r="3" spans="1:7" ht="51" customHeight="1" x14ac:dyDescent="0.25">
      <c r="A3" s="24" t="s">
        <v>258</v>
      </c>
      <c r="B3" s="1" t="str">
        <f>VLOOKUP(A3,'Ind. depurados'!A44:T135,3,0)</f>
        <v>Percepción de acceso a los servicios de salud</v>
      </c>
      <c r="C3" s="25">
        <f>VLOOKUP(B3,'Ind. depurados'!C44:T129,3,0)</f>
        <v>0.46</v>
      </c>
      <c r="D3" s="25">
        <f>VLOOKUP(B3,'Ind. depurados'!C44:T129,4,0)</f>
        <v>0.6</v>
      </c>
      <c r="E3" s="25">
        <f>VLOOKUP(B3,'Ind. depurados'!C44:T129,5,0)</f>
        <v>0.56000000000000005</v>
      </c>
      <c r="F3" s="25">
        <f>VLOOKUP(B3,'Ind. depurados'!C44:T129,6,0)</f>
        <v>0.57999999999999996</v>
      </c>
      <c r="G3" s="25">
        <f>VLOOKUP(B3,'Ind. depurados'!C44:T129,7,0)</f>
        <v>0.6</v>
      </c>
    </row>
    <row r="4" spans="1:7" ht="69" customHeight="1" x14ac:dyDescent="0.25">
      <c r="A4" s="23" t="s">
        <v>225</v>
      </c>
      <c r="B4" s="118" t="str">
        <f>VLOOKUP(B3,'Ind. depurados'!C44:T129,8,0)</f>
        <v>La medición de la percepción de acceso a los servicios de salud se estima a través del % de la población que considera que acceder a los servicios de salud a través de la EPS fue "fácil" o "muy fácil"</v>
      </c>
      <c r="C4" s="118"/>
      <c r="D4" s="118"/>
      <c r="E4" s="118"/>
      <c r="F4" s="118"/>
      <c r="G4" s="118"/>
    </row>
    <row r="5" spans="1:7" ht="102.75" customHeight="1" x14ac:dyDescent="0.25">
      <c r="A5" s="23" t="s">
        <v>495</v>
      </c>
      <c r="B5" s="118" t="str">
        <f>VLOOKUP(B3,'Ind. depurados'!C44:T129,13,0)</f>
        <v>El resultado de este indicador corresponde al porcentaje de usuarios que respondieron "fácil" o "muy fácil" a la pregunta: En general, en los últimos meses, usted considera que acceder a servicios de salud (exámenes, hospitalizaciones, urgencias, consultas médicas y terapias) a través de su EPS fue: muy difícil; difícil; ni fácil ni difícil; fácil; muy fácil. Información obtenida de la Encuesta de evaluación de los servicios de las EPS - Oficina de Calidad - MSPS</v>
      </c>
      <c r="C5" s="118"/>
      <c r="D5" s="118"/>
      <c r="E5" s="118"/>
      <c r="F5" s="118"/>
      <c r="G5" s="118"/>
    </row>
    <row r="6" spans="1:7" ht="60.75" customHeight="1" x14ac:dyDescent="0.25">
      <c r="A6" s="23" t="s">
        <v>458</v>
      </c>
      <c r="B6" s="118" t="str">
        <f>VLOOKUP(B3,'Ind. depurados'!C44:T129,11,0)</f>
        <v>(Número de usuarios que consideran que fue "fácil" o "muy fácil" acceder a servicios de salud a través de su EPS / Número total de usuarios encuestadas)*100</v>
      </c>
      <c r="C6" s="118"/>
      <c r="D6" s="118"/>
      <c r="E6" s="118"/>
      <c r="F6" s="118"/>
      <c r="G6" s="118"/>
    </row>
    <row r="7" spans="1:7" ht="29.25" customHeight="1" x14ac:dyDescent="0.25">
      <c r="A7" s="23" t="s">
        <v>457</v>
      </c>
      <c r="B7" s="26" t="str">
        <f>VLOOKUP(B3,'Ind. depurados'!C44:T129,9,0)</f>
        <v>Oficina de Calidad</v>
      </c>
      <c r="C7" s="23" t="s">
        <v>2</v>
      </c>
      <c r="D7" s="119" t="str">
        <f>VLOOKUP(B3,'Ind. depurados'!C44:T129,10,0)</f>
        <v>German  Escobar</v>
      </c>
      <c r="E7" s="119"/>
      <c r="F7" s="119"/>
      <c r="G7" s="119"/>
    </row>
    <row r="8" spans="1:7" ht="34.5" customHeight="1" x14ac:dyDescent="0.25">
      <c r="A8" s="23" t="s">
        <v>459</v>
      </c>
      <c r="B8" s="119" t="str">
        <f>VLOOKUP(B3,'Ind. depurados'!C44:T129,12,0)</f>
        <v>Encuesta de evaluación de los servicios de las EPS - Oficina de Calidad - MSPS</v>
      </c>
      <c r="C8" s="119"/>
      <c r="D8" s="119"/>
      <c r="E8" s="119"/>
      <c r="F8" s="119"/>
      <c r="G8" s="119"/>
    </row>
    <row r="9" spans="1:7" ht="116.25" customHeight="1" x14ac:dyDescent="0.25">
      <c r="A9" s="23" t="s">
        <v>472</v>
      </c>
      <c r="B9" s="118" t="str">
        <f>VLOOKUP(B3,'Ind. depurados'!C44:T129,14,0)</f>
        <v>Encuesta de evaluación de los servicios de las EPS - Oficina de Calidad - MSPS</v>
      </c>
      <c r="C9" s="118"/>
      <c r="D9" s="118"/>
      <c r="E9" s="118"/>
      <c r="F9" s="118"/>
      <c r="G9" s="118"/>
    </row>
    <row r="12" spans="1:7" ht="22.5" x14ac:dyDescent="0.25">
      <c r="A12" s="23" t="s">
        <v>223</v>
      </c>
    </row>
  </sheetData>
  <mergeCells count="6">
    <mergeCell ref="B4:G4"/>
    <mergeCell ref="B5:G5"/>
    <mergeCell ref="B6:G6"/>
    <mergeCell ref="B8:G8"/>
    <mergeCell ref="B9:G9"/>
    <mergeCell ref="D7:G7"/>
  </mergeCells>
  <pageMargins left="0.7" right="0.7" top="0.75" bottom="0.75" header="0.3" footer="0.3"/>
  <pageSetup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98"/>
  <sheetViews>
    <sheetView workbookViewId="0">
      <pane xSplit="2" ySplit="7" topLeftCell="C8" activePane="bottomRight" state="frozen"/>
      <selection activeCell="A4" sqref="A4"/>
      <selection pane="topRight" activeCell="A4" sqref="A4"/>
      <selection pane="bottomLeft" activeCell="A4" sqref="A4"/>
      <selection pane="bottomRight" activeCell="A4" sqref="A4"/>
    </sheetView>
  </sheetViews>
  <sheetFormatPr baseColWidth="10" defaultRowHeight="12.75" x14ac:dyDescent="0.25"/>
  <cols>
    <col min="1" max="1" width="22.5703125" style="14" customWidth="1"/>
    <col min="2" max="2" width="19" style="14" customWidth="1"/>
    <col min="3" max="3" width="65.28515625" style="14" customWidth="1"/>
    <col min="4" max="4" width="19.28515625" style="14" customWidth="1"/>
    <col min="5" max="5" width="45" style="14" customWidth="1"/>
    <col min="6" max="10" width="9.42578125" style="14" customWidth="1"/>
    <col min="11" max="16384" width="11.42578125" style="14"/>
  </cols>
  <sheetData>
    <row r="6" spans="1:10" x14ac:dyDescent="0.25">
      <c r="C6" s="15"/>
      <c r="D6" s="15"/>
    </row>
    <row r="7" spans="1:10" ht="36" x14ac:dyDescent="0.25">
      <c r="A7" s="16" t="s">
        <v>18</v>
      </c>
      <c r="B7" s="16" t="s">
        <v>218</v>
      </c>
      <c r="C7" s="16" t="s">
        <v>19</v>
      </c>
      <c r="D7" s="17" t="s">
        <v>217</v>
      </c>
      <c r="E7" s="17" t="s">
        <v>3</v>
      </c>
      <c r="F7" s="18" t="s">
        <v>4</v>
      </c>
      <c r="G7" s="18" t="s">
        <v>5</v>
      </c>
      <c r="H7" s="18">
        <v>2016</v>
      </c>
      <c r="I7" s="18">
        <v>2017</v>
      </c>
      <c r="J7" s="19">
        <v>2018</v>
      </c>
    </row>
    <row r="8" spans="1:10" ht="23.25" customHeight="1" x14ac:dyDescent="0.25">
      <c r="A8" s="122" t="s">
        <v>0</v>
      </c>
      <c r="B8" s="123" t="s">
        <v>1</v>
      </c>
      <c r="C8" s="121" t="s">
        <v>22</v>
      </c>
      <c r="D8" s="120" t="str">
        <f>VLOOKUP(C8,'Ind. depurados'!C$10:L$39,10,0)</f>
        <v>MSPS</v>
      </c>
      <c r="E8" s="21" t="s">
        <v>279</v>
      </c>
      <c r="F8" s="2">
        <f>VLOOKUP($E8,'Ind. depurados'!$C$44:$U$129,3,0)</f>
        <v>0.95</v>
      </c>
      <c r="G8" s="2">
        <f>VLOOKUP($E8,'Ind. depurados'!$C$44:$U$129,4,0)</f>
        <v>0.99</v>
      </c>
      <c r="H8" s="2">
        <f>VLOOKUP($E8,'Ind. depurados'!$C$44:$U$129,5,0)</f>
        <v>0.97</v>
      </c>
      <c r="I8" s="2">
        <f>VLOOKUP($E8,'Ind. depurados'!$C$44:$U$129,6,0)</f>
        <v>0.97499999999999998</v>
      </c>
      <c r="J8" s="2">
        <f>VLOOKUP($E8,'Ind. depurados'!$C$44:$U$129,7,0)</f>
        <v>0.99</v>
      </c>
    </row>
    <row r="9" spans="1:10" ht="23.25" customHeight="1" x14ac:dyDescent="0.25">
      <c r="A9" s="122"/>
      <c r="B9" s="123"/>
      <c r="C9" s="121"/>
      <c r="D9" s="120"/>
      <c r="E9" s="21" t="s">
        <v>6</v>
      </c>
      <c r="F9" s="2">
        <f>VLOOKUP($E9,'Ind. depurados'!$C$44:$U$129,3,0)</f>
        <v>0.96</v>
      </c>
      <c r="G9" s="2">
        <f>VLOOKUP($E9,'Ind. depurados'!$C$44:$U$129,4,0)</f>
        <v>0.97</v>
      </c>
      <c r="H9" s="2">
        <f>VLOOKUP($E9,'Ind. depurados'!$C$44:$U$129,5,0)</f>
        <v>0.96799999999999997</v>
      </c>
      <c r="I9" s="2">
        <f>VLOOKUP($E9,'Ind. depurados'!$C$44:$U$129,6,0)</f>
        <v>0.96899999999999997</v>
      </c>
      <c r="J9" s="2">
        <f>VLOOKUP($E9,'Ind. depurados'!$C$44:$U$129,7,0)</f>
        <v>0.97</v>
      </c>
    </row>
    <row r="10" spans="1:10" ht="23.25" customHeight="1" x14ac:dyDescent="0.25">
      <c r="A10" s="122"/>
      <c r="B10" s="123"/>
      <c r="C10" s="121"/>
      <c r="D10" s="120"/>
      <c r="E10" s="21" t="s">
        <v>300</v>
      </c>
      <c r="F10" s="35">
        <f>VLOOKUP($E10,'Ind. depurados'!$C$44:$U$129,3,0)</f>
        <v>175000</v>
      </c>
      <c r="G10" s="35">
        <f>VLOOKUP($E10,'Ind. depurados'!$C$44:$U$129,4,0)</f>
        <v>490000</v>
      </c>
      <c r="H10" s="35">
        <f>VLOOKUP($E10,'Ind. depurados'!$C$44:$U$129,5,0)</f>
        <v>96666</v>
      </c>
      <c r="I10" s="35">
        <f>VLOOKUP($E10,'Ind. depurados'!$C$44:$U$129,6,0)</f>
        <v>101666</v>
      </c>
      <c r="J10" s="35">
        <f>VLOOKUP($E10,'Ind. depurados'!$C$44:$U$129,7,0)</f>
        <v>106668</v>
      </c>
    </row>
    <row r="11" spans="1:10" ht="45" customHeight="1" x14ac:dyDescent="0.25">
      <c r="A11" s="122"/>
      <c r="B11" s="123"/>
      <c r="C11" s="121"/>
      <c r="D11" s="120"/>
      <c r="E11" s="21" t="s">
        <v>274</v>
      </c>
      <c r="F11" s="2">
        <f>VLOOKUP($E11,'Ind. depurados'!$C$44:$U$129,3,0)</f>
        <v>0.95</v>
      </c>
      <c r="G11" s="2">
        <f>VLOOKUP($E11,'Ind. depurados'!$C$44:$U$129,4,0)</f>
        <v>1</v>
      </c>
      <c r="H11" s="2">
        <f>VLOOKUP($E11,'Ind. depurados'!$C$44:$U$129,5,0)</f>
        <v>1</v>
      </c>
      <c r="I11" s="2">
        <f>VLOOKUP($E11,'Ind. depurados'!$C$44:$U$129,6,0)</f>
        <v>1</v>
      </c>
      <c r="J11" s="2">
        <f>VLOOKUP($E11,'Ind. depurados'!$C$44:$U$129,7,0)</f>
        <v>1</v>
      </c>
    </row>
    <row r="12" spans="1:10" ht="29.25" customHeight="1" x14ac:dyDescent="0.25">
      <c r="A12" s="122"/>
      <c r="B12" s="123"/>
      <c r="C12" s="121" t="s">
        <v>23</v>
      </c>
      <c r="D12" s="120" t="str">
        <f>VLOOKUP(C12,'Ind. depurados'!C$10:L$39,10,0)</f>
        <v>MSPS - SNS - INS - INVIMA</v>
      </c>
      <c r="E12" s="21" t="s">
        <v>241</v>
      </c>
      <c r="F12" s="36">
        <f>VLOOKUP($E12,'Ind. depurados'!$C$44:$U$129,3,0)</f>
        <v>3.9</v>
      </c>
      <c r="G12" s="36">
        <f>VLOOKUP($E12,'Ind. depurados'!$C$44:$U$129,4,0)</f>
        <v>3</v>
      </c>
      <c r="H12" s="36">
        <f>VLOOKUP($E12,'Ind. depurados'!$C$44:$U$129,5,0)</f>
        <v>3.3</v>
      </c>
      <c r="I12" s="36">
        <f>VLOOKUP($E12,'Ind. depurados'!$C$44:$U$129,6,0)</f>
        <v>3.1</v>
      </c>
      <c r="J12" s="36">
        <f>VLOOKUP($E12,'Ind. depurados'!$C$44:$U$129,7,0)</f>
        <v>3</v>
      </c>
    </row>
    <row r="13" spans="1:10" ht="29.25" customHeight="1" x14ac:dyDescent="0.25">
      <c r="A13" s="122"/>
      <c r="B13" s="123"/>
      <c r="C13" s="121"/>
      <c r="D13" s="120"/>
      <c r="E13" s="21" t="s">
        <v>250</v>
      </c>
      <c r="F13" s="36">
        <f>VLOOKUP($E13,'Ind. depurados'!$C$44:$U$129,3,0)</f>
        <v>32.6</v>
      </c>
      <c r="G13" s="36">
        <f>VLOOKUP($E13,'Ind. depurados'!$C$44:$U$129,4,0)</f>
        <v>20</v>
      </c>
      <c r="H13" s="36">
        <f>VLOOKUP($E13,'Ind. depurados'!$C$44:$U$129,5,0)</f>
        <v>27</v>
      </c>
      <c r="I13" s="36">
        <f>VLOOKUP($E13,'Ind. depurados'!$C$44:$U$129,6,0)</f>
        <v>24</v>
      </c>
      <c r="J13" s="36">
        <f>VLOOKUP($E13,'Ind. depurados'!$C$44:$U$129,7,0)</f>
        <v>20</v>
      </c>
    </row>
    <row r="14" spans="1:10" ht="29.25" customHeight="1" x14ac:dyDescent="0.25">
      <c r="A14" s="122"/>
      <c r="B14" s="123"/>
      <c r="C14" s="121"/>
      <c r="D14" s="120"/>
      <c r="E14" s="21" t="s">
        <v>259</v>
      </c>
      <c r="F14" s="2">
        <f>VLOOKUP($E14,'Ind. depurados'!$C$44:$U$129,3,0)</f>
        <v>0.46</v>
      </c>
      <c r="G14" s="2">
        <f>VLOOKUP($E14,'Ind. depurados'!$C$44:$U$129,4,0)</f>
        <v>0.6</v>
      </c>
      <c r="H14" s="2">
        <f>VLOOKUP($E14,'Ind. depurados'!$C$44:$U$129,5,0)</f>
        <v>0.56000000000000005</v>
      </c>
      <c r="I14" s="2">
        <f>VLOOKUP($E14,'Ind. depurados'!$C$44:$U$129,6,0)</f>
        <v>0.57999999999999996</v>
      </c>
      <c r="J14" s="2">
        <f>VLOOKUP($E14,'Ind. depurados'!$C$44:$U$129,7,0)</f>
        <v>0.6</v>
      </c>
    </row>
    <row r="15" spans="1:10" ht="29.25" customHeight="1" x14ac:dyDescent="0.25">
      <c r="A15" s="122"/>
      <c r="B15" s="123"/>
      <c r="C15" s="121" t="s">
        <v>24</v>
      </c>
      <c r="D15" s="120" t="str">
        <f>VLOOKUP(C15,'Ind. depurados'!C$10:L$39,10,0)</f>
        <v>MSPS</v>
      </c>
      <c r="E15" s="21" t="s">
        <v>229</v>
      </c>
      <c r="F15" s="2">
        <f>VLOOKUP($E15,'Ind. depurados'!$C$44:$U$129,3,0)</f>
        <v>0.28999999999999998</v>
      </c>
      <c r="G15" s="2">
        <f>VLOOKUP($E15,'Ind. depurados'!$C$44:$U$129,4,0)</f>
        <v>1</v>
      </c>
      <c r="H15" s="2">
        <f>VLOOKUP($E15,'Ind. depurados'!$C$44:$U$129,5,0)</f>
        <v>0.65100000000000002</v>
      </c>
      <c r="I15" s="2">
        <f>VLOOKUP($E15,'Ind. depurados'!$C$44:$U$129,6,0)</f>
        <v>0.88100000000000001</v>
      </c>
      <c r="J15" s="2">
        <f>VLOOKUP($E15,'Ind. depurados'!$C$44:$U$129,7,0)</f>
        <v>1</v>
      </c>
    </row>
    <row r="16" spans="1:10" ht="29.25" customHeight="1" x14ac:dyDescent="0.25">
      <c r="A16" s="122"/>
      <c r="B16" s="123"/>
      <c r="C16" s="121"/>
      <c r="D16" s="120"/>
      <c r="E16" s="21" t="s">
        <v>245</v>
      </c>
      <c r="F16" s="35">
        <f>VLOOKUP($E16,'Ind. depurados'!$C$44:$U$129,3,0)</f>
        <v>12</v>
      </c>
      <c r="G16" s="35">
        <f>VLOOKUP($E16,'Ind. depurados'!$C$44:$U$129,4,0)</f>
        <v>30</v>
      </c>
      <c r="H16" s="35">
        <f>VLOOKUP($E16,'Ind. depurados'!$C$44:$U$129,5,0)</f>
        <v>7</v>
      </c>
      <c r="I16" s="35">
        <f>VLOOKUP($E16,'Ind. depurados'!$C$44:$U$129,6,0)</f>
        <v>7</v>
      </c>
      <c r="J16" s="35">
        <f>VLOOKUP($E16,'Ind. depurados'!$C$44:$U$129,7,0)</f>
        <v>4</v>
      </c>
    </row>
    <row r="17" spans="1:10" ht="29.25" customHeight="1" x14ac:dyDescent="0.25">
      <c r="A17" s="122"/>
      <c r="B17" s="123"/>
      <c r="C17" s="121"/>
      <c r="D17" s="120"/>
      <c r="E17" s="21" t="s">
        <v>248</v>
      </c>
      <c r="F17" s="2">
        <f>VLOOKUP($E17,'Ind. depurados'!$C$44:$U$129,3,0)</f>
        <v>0.56799999999999995</v>
      </c>
      <c r="G17" s="2">
        <f>VLOOKUP($E17,'Ind. depurados'!$C$44:$U$129,4,0)</f>
        <v>1</v>
      </c>
      <c r="H17" s="2">
        <f>VLOOKUP($E17,'Ind. depurados'!$C$44:$U$129,5,0)</f>
        <v>0.65100000000000002</v>
      </c>
      <c r="I17" s="2">
        <f>VLOOKUP($E17,'Ind. depurados'!$C$44:$U$129,6,0)</f>
        <v>0.88100000000000001</v>
      </c>
      <c r="J17" s="2">
        <f>VLOOKUP($E17,'Ind. depurados'!$C$44:$U$129,7,0)</f>
        <v>1</v>
      </c>
    </row>
    <row r="18" spans="1:10" ht="29.25" customHeight="1" x14ac:dyDescent="0.25">
      <c r="A18" s="122"/>
      <c r="B18" s="123"/>
      <c r="C18" s="121"/>
      <c r="D18" s="120"/>
      <c r="E18" s="21" t="s">
        <v>430</v>
      </c>
      <c r="F18" s="2">
        <f>VLOOKUP($E18,'Ind. depurados'!$C$44:$U$129,3,0)</f>
        <v>0</v>
      </c>
      <c r="G18" s="2">
        <f>VLOOKUP($E18,'Ind. depurados'!$C$44:$U$129,4,0)</f>
        <v>0</v>
      </c>
      <c r="H18" s="2">
        <f>VLOOKUP($E18,'Ind. depurados'!$C$44:$U$129,5,0)</f>
        <v>0</v>
      </c>
      <c r="I18" s="2">
        <f>VLOOKUP($E18,'Ind. depurados'!$C$44:$U$129,6,0)</f>
        <v>0</v>
      </c>
      <c r="J18" s="2">
        <f>VLOOKUP($E18,'Ind. depurados'!$C$44:$U$129,7,0)</f>
        <v>0</v>
      </c>
    </row>
    <row r="19" spans="1:10" ht="29.25" customHeight="1" x14ac:dyDescent="0.25">
      <c r="A19" s="122"/>
      <c r="B19" s="123"/>
      <c r="C19" s="121"/>
      <c r="D19" s="120"/>
      <c r="E19" s="21" t="s">
        <v>289</v>
      </c>
      <c r="F19" s="35">
        <f>VLOOKUP($E19,'Ind. depurados'!$C$44:$U$129,3,0)</f>
        <v>40</v>
      </c>
      <c r="G19" s="35">
        <f>VLOOKUP($E19,'Ind. depurados'!$C$44:$U$129,4,0)</f>
        <v>150</v>
      </c>
      <c r="H19" s="35">
        <f>VLOOKUP($E19,'Ind. depurados'!$C$44:$U$129,5,0)</f>
        <v>40</v>
      </c>
      <c r="I19" s="35">
        <f>VLOOKUP($E19,'Ind. depurados'!$C$44:$U$129,6,0)</f>
        <v>40</v>
      </c>
      <c r="J19" s="35">
        <f>VLOOKUP($E19,'Ind. depurados'!$C$44:$U$129,7,0)</f>
        <v>30</v>
      </c>
    </row>
    <row r="20" spans="1:10" ht="23.25" customHeight="1" x14ac:dyDescent="0.25">
      <c r="A20" s="122"/>
      <c r="B20" s="123"/>
      <c r="C20" s="121" t="s">
        <v>25</v>
      </c>
      <c r="D20" s="120" t="str">
        <f>VLOOKUP(C20,'Ind. depurados'!C$10:L$39,10,0)</f>
        <v>MSPS</v>
      </c>
      <c r="E20" s="21" t="s">
        <v>428</v>
      </c>
      <c r="F20" s="2">
        <f>VLOOKUP($E20,'Ind. depurados'!$C$44:$U$129,3,0)</f>
        <v>0</v>
      </c>
      <c r="G20" s="2">
        <f>VLOOKUP($E20,'Ind. depurados'!$C$44:$U$129,4,0)</f>
        <v>0</v>
      </c>
      <c r="H20" s="2">
        <f>VLOOKUP($E20,'Ind. depurados'!$C$44:$U$129,5,0)</f>
        <v>0</v>
      </c>
      <c r="I20" s="2">
        <f>VLOOKUP($E20,'Ind. depurados'!$C$44:$U$129,6,0)</f>
        <v>0</v>
      </c>
      <c r="J20" s="2">
        <f>VLOOKUP($E20,'Ind. depurados'!$C$44:$U$129,7,0)</f>
        <v>0</v>
      </c>
    </row>
    <row r="21" spans="1:10" ht="23.25" customHeight="1" x14ac:dyDescent="0.25">
      <c r="A21" s="122"/>
      <c r="B21" s="123"/>
      <c r="C21" s="121"/>
      <c r="D21" s="120"/>
      <c r="E21" s="21" t="s">
        <v>287</v>
      </c>
      <c r="F21" s="35">
        <f>VLOOKUP($E21,'Ind. depurados'!$C$44:$U$129,3,0)</f>
        <v>7</v>
      </c>
      <c r="G21" s="35">
        <f>VLOOKUP($E21,'Ind. depurados'!$C$44:$U$129,4,0)</f>
        <v>37</v>
      </c>
      <c r="H21" s="35">
        <f>VLOOKUP($E21,'Ind. depurados'!$C$44:$U$129,5,0)</f>
        <v>9</v>
      </c>
      <c r="I21" s="35">
        <f>VLOOKUP($E21,'Ind. depurados'!$C$44:$U$129,6,0)</f>
        <v>10</v>
      </c>
      <c r="J21" s="35">
        <f>VLOOKUP($E21,'Ind. depurados'!$C$44:$U$129,7,0)</f>
        <v>11</v>
      </c>
    </row>
    <row r="22" spans="1:10" ht="24.75" customHeight="1" x14ac:dyDescent="0.25">
      <c r="A22" s="122"/>
      <c r="B22" s="123"/>
      <c r="C22" s="121" t="s">
        <v>26</v>
      </c>
      <c r="D22" s="120" t="str">
        <f>VLOOKUP(C22,'Ind. depurados'!C$10:L$39,10,0)</f>
        <v>MSPS - INC - SAG - SC</v>
      </c>
      <c r="E22" s="21" t="s">
        <v>246</v>
      </c>
      <c r="F22" s="35">
        <f>VLOOKUP($E22,'Ind. depurados'!$C$44:$U$129,3,0)</f>
        <v>0</v>
      </c>
      <c r="G22" s="35">
        <f>VLOOKUP($E22,'Ind. depurados'!$C$44:$U$129,4,0)</f>
        <v>955</v>
      </c>
      <c r="H22" s="35">
        <f>VLOOKUP($E22,'Ind. depurados'!$C$44:$U$129,5,0)</f>
        <v>315</v>
      </c>
      <c r="I22" s="35">
        <f>VLOOKUP($E22,'Ind. depurados'!$C$44:$U$129,6,0)</f>
        <v>315</v>
      </c>
      <c r="J22" s="35">
        <f>VLOOKUP($E22,'Ind. depurados'!$C$44:$U$129,7,0)</f>
        <v>325</v>
      </c>
    </row>
    <row r="23" spans="1:10" ht="27" customHeight="1" x14ac:dyDescent="0.25">
      <c r="A23" s="122"/>
      <c r="B23" s="123"/>
      <c r="C23" s="121"/>
      <c r="D23" s="120"/>
      <c r="E23" s="21" t="s">
        <v>284</v>
      </c>
      <c r="F23" s="2">
        <f>VLOOKUP($E23,'Ind. depurados'!$C$44:$U$129,3,0)</f>
        <v>0.3448</v>
      </c>
      <c r="G23" s="2">
        <f>VLOOKUP($E23,'Ind. depurados'!$C$44:$U$129,4,0)</f>
        <v>0.43099999999999999</v>
      </c>
      <c r="H23" s="2">
        <f>VLOOKUP($E23,'Ind. depurados'!$C$44:$U$129,5,0)</f>
        <v>0.41399999999999998</v>
      </c>
      <c r="I23" s="2">
        <f>VLOOKUP($E23,'Ind. depurados'!$C$44:$U$129,6,0)</f>
        <v>0.42199999999999999</v>
      </c>
      <c r="J23" s="2">
        <f>VLOOKUP($E23,'Ind. depurados'!$C$44:$U$129,7,0)</f>
        <v>0.43099999999999999</v>
      </c>
    </row>
    <row r="24" spans="1:10" ht="20.25" customHeight="1" x14ac:dyDescent="0.25">
      <c r="A24" s="122"/>
      <c r="B24" s="123"/>
      <c r="C24" s="39" t="s">
        <v>27</v>
      </c>
      <c r="D24" s="20" t="str">
        <f>VLOOKUP(C24,'Ind. depurados'!C$10:L$39,10,0)</f>
        <v>MSPS</v>
      </c>
      <c r="E24" s="21"/>
      <c r="F24" s="2" t="e">
        <f>VLOOKUP($E24,'Ind. depurados'!$C$44:$U$129,3,0)</f>
        <v>#N/A</v>
      </c>
      <c r="G24" s="2" t="e">
        <f>VLOOKUP($E24,'Ind. depurados'!$C$44:$U$129,4,0)</f>
        <v>#N/A</v>
      </c>
      <c r="H24" s="2" t="e">
        <f>VLOOKUP($E24,'Ind. depurados'!$C$44:$U$129,5,0)</f>
        <v>#N/A</v>
      </c>
      <c r="I24" s="2" t="e">
        <f>VLOOKUP($E24,'Ind. depurados'!$C$44:$U$129,6,0)</f>
        <v>#N/A</v>
      </c>
      <c r="J24" s="2" t="e">
        <f>VLOOKUP($E24,'Ind. depurados'!$C$44:$U$129,7,0)</f>
        <v>#N/A</v>
      </c>
    </row>
    <row r="25" spans="1:10" ht="23.25" customHeight="1" x14ac:dyDescent="0.25">
      <c r="A25" s="122"/>
      <c r="B25" s="123"/>
      <c r="C25" s="121" t="s">
        <v>28</v>
      </c>
      <c r="D25" s="120" t="str">
        <f>VLOOKUP(C25,'Ind. depurados'!C$10:L$39,10,0)</f>
        <v>MSPS - INS - INVIMA</v>
      </c>
      <c r="E25" s="21" t="s">
        <v>429</v>
      </c>
      <c r="F25" s="2">
        <f>VLOOKUP($E25,'Ind. depurados'!$C$44:$U$129,3,0)</f>
        <v>0</v>
      </c>
      <c r="G25" s="2">
        <f>VLOOKUP($E25,'Ind. depurados'!$C$44:$U$129,4,0)</f>
        <v>0</v>
      </c>
      <c r="H25" s="2">
        <f>VLOOKUP($E25,'Ind. depurados'!$C$44:$U$129,5,0)</f>
        <v>0</v>
      </c>
      <c r="I25" s="2">
        <f>VLOOKUP($E25,'Ind. depurados'!$C$44:$U$129,6,0)</f>
        <v>0</v>
      </c>
      <c r="J25" s="2">
        <f>VLOOKUP($E25,'Ind. depurados'!$C$44:$U$129,7,0)</f>
        <v>0</v>
      </c>
    </row>
    <row r="26" spans="1:10" ht="23.25" customHeight="1" x14ac:dyDescent="0.25">
      <c r="A26" s="122"/>
      <c r="B26" s="123"/>
      <c r="C26" s="121"/>
      <c r="D26" s="120"/>
      <c r="E26" s="21" t="s">
        <v>277</v>
      </c>
      <c r="F26" s="2">
        <f>VLOOKUP($E26,'Ind. depurados'!$C$44:$U$129,3,0)</f>
        <v>0.4</v>
      </c>
      <c r="G26" s="2">
        <f>VLOOKUP($E26,'Ind. depurados'!$C$44:$U$129,4,0)</f>
        <v>0.5</v>
      </c>
      <c r="H26" s="2">
        <f>VLOOKUP($E26,'Ind. depurados'!$C$44:$U$129,5,0)</f>
        <v>0.48</v>
      </c>
      <c r="I26" s="2">
        <f>VLOOKUP($E26,'Ind. depurados'!$C$44:$U$129,6,0)</f>
        <v>0.49</v>
      </c>
      <c r="J26" s="2">
        <f>VLOOKUP($E26,'Ind. depurados'!$C$44:$U$129,7,0)</f>
        <v>0.5</v>
      </c>
    </row>
    <row r="27" spans="1:10" ht="20.25" customHeight="1" x14ac:dyDescent="0.25">
      <c r="A27" s="122"/>
      <c r="B27" s="123"/>
      <c r="C27" s="121" t="s">
        <v>29</v>
      </c>
      <c r="D27" s="120" t="str">
        <f>VLOOKUP(C27,'Ind. depurados'!C$10:L$39,10,0)</f>
        <v>MSPS</v>
      </c>
      <c r="E27" s="21" t="s">
        <v>426</v>
      </c>
      <c r="F27" s="2">
        <f>VLOOKUP($E27,'Ind. depurados'!$C$44:$U$129,3,0)</f>
        <v>0</v>
      </c>
      <c r="G27" s="2">
        <f>VLOOKUP($E27,'Ind. depurados'!$C$44:$U$129,4,0)</f>
        <v>0</v>
      </c>
      <c r="H27" s="2">
        <f>VLOOKUP($E27,'Ind. depurados'!$C$44:$U$129,5,0)</f>
        <v>0</v>
      </c>
      <c r="I27" s="2">
        <f>VLOOKUP($E27,'Ind. depurados'!$C$44:$U$129,6,0)</f>
        <v>0</v>
      </c>
      <c r="J27" s="2">
        <f>VLOOKUP($E27,'Ind. depurados'!$C$44:$U$129,7,0)</f>
        <v>0</v>
      </c>
    </row>
    <row r="28" spans="1:10" ht="20.25" customHeight="1" x14ac:dyDescent="0.25">
      <c r="A28" s="122"/>
      <c r="B28" s="123"/>
      <c r="C28" s="121"/>
      <c r="D28" s="120"/>
      <c r="E28" s="21" t="s">
        <v>8</v>
      </c>
      <c r="F28" s="2">
        <f>VLOOKUP($E28,'Ind. depurados'!$C$44:$U$129,3,0)</f>
        <v>0.21</v>
      </c>
      <c r="G28" s="2">
        <f>VLOOKUP($E28,'Ind. depurados'!$C$44:$U$129,4,0)</f>
        <v>0.24</v>
      </c>
      <c r="H28" s="2">
        <f>VLOOKUP($E28,'Ind. depurados'!$C$44:$U$129,5,0)</f>
        <v>0.23</v>
      </c>
      <c r="I28" s="2">
        <f>VLOOKUP($E28,'Ind. depurados'!$C$44:$U$129,6,0)</f>
        <v>0.23</v>
      </c>
      <c r="J28" s="2">
        <f>VLOOKUP($E28,'Ind. depurados'!$C$44:$U$129,7,0)</f>
        <v>0.24</v>
      </c>
    </row>
    <row r="29" spans="1:10" ht="25.5" customHeight="1" x14ac:dyDescent="0.25">
      <c r="A29" s="122"/>
      <c r="B29" s="123"/>
      <c r="C29" s="121" t="s">
        <v>30</v>
      </c>
      <c r="D29" s="120" t="str">
        <f>VLOOKUP(C29,'Ind. depurados'!C$10:L$39,10,0)</f>
        <v>MSPS</v>
      </c>
      <c r="E29" s="21" t="s">
        <v>431</v>
      </c>
      <c r="F29" s="2">
        <f>VLOOKUP($E29,'Ind. depurados'!$C$44:$U$129,3,0)</f>
        <v>0.03</v>
      </c>
      <c r="G29" s="2">
        <f>VLOOKUP($E29,'Ind. depurados'!$C$44:$U$129,4,0)</f>
        <v>1</v>
      </c>
      <c r="H29" s="2">
        <f>VLOOKUP($E29,'Ind. depurados'!$C$44:$U$129,5,0)</f>
        <v>0.5</v>
      </c>
      <c r="I29" s="2">
        <f>VLOOKUP($E29,'Ind. depurados'!$C$44:$U$129,6,0)</f>
        <v>1</v>
      </c>
      <c r="J29" s="2">
        <f>VLOOKUP($E29,'Ind. depurados'!$C$44:$U$129,7,0)</f>
        <v>1</v>
      </c>
    </row>
    <row r="30" spans="1:10" ht="35.25" customHeight="1" x14ac:dyDescent="0.25">
      <c r="A30" s="122"/>
      <c r="B30" s="123"/>
      <c r="C30" s="121"/>
      <c r="D30" s="120"/>
      <c r="E30" s="21" t="s">
        <v>230</v>
      </c>
      <c r="F30" s="2">
        <f>VLOOKUP($E30,'Ind. depurados'!$C$44:$U$129,3,0)</f>
        <v>0</v>
      </c>
      <c r="G30" s="2">
        <f>VLOOKUP($E30,'Ind. depurados'!$C$44:$U$129,4,0)</f>
        <v>1</v>
      </c>
      <c r="H30" s="2">
        <f>VLOOKUP($E30,'Ind. depurados'!$C$44:$U$129,5,0)</f>
        <v>0.2</v>
      </c>
      <c r="I30" s="2">
        <f>VLOOKUP($E30,'Ind. depurados'!$C$44:$U$129,6,0)</f>
        <v>0.6</v>
      </c>
      <c r="J30" s="2">
        <f>VLOOKUP($E30,'Ind. depurados'!$C$44:$U$129,7,0)</f>
        <v>1</v>
      </c>
    </row>
    <row r="31" spans="1:10" ht="25.5" customHeight="1" x14ac:dyDescent="0.25">
      <c r="A31" s="122"/>
      <c r="B31" s="123"/>
      <c r="C31" s="121"/>
      <c r="D31" s="120"/>
      <c r="E31" s="21" t="s">
        <v>425</v>
      </c>
      <c r="F31" s="2">
        <f>VLOOKUP($E31,'Ind. depurados'!$C$44:$U$129,3,0)</f>
        <v>0</v>
      </c>
      <c r="G31" s="2">
        <f>VLOOKUP($E31,'Ind. depurados'!$C$44:$U$129,4,0)</f>
        <v>0</v>
      </c>
      <c r="H31" s="2">
        <f>VLOOKUP($E31,'Ind. depurados'!$C$44:$U$129,5,0)</f>
        <v>0</v>
      </c>
      <c r="I31" s="2">
        <f>VLOOKUP($E31,'Ind. depurados'!$C$44:$U$129,6,0)</f>
        <v>0</v>
      </c>
      <c r="J31" s="2">
        <f>VLOOKUP($E31,'Ind. depurados'!$C$44:$U$129,7,0)</f>
        <v>0</v>
      </c>
    </row>
    <row r="32" spans="1:10" ht="46.5" customHeight="1" x14ac:dyDescent="0.25">
      <c r="A32" s="122"/>
      <c r="B32" s="123"/>
      <c r="C32" s="121"/>
      <c r="D32" s="120"/>
      <c r="E32" s="21" t="s">
        <v>264</v>
      </c>
      <c r="F32" s="2">
        <f>VLOOKUP($E32,'Ind. depurados'!$C$44:$U$129,3,0)</f>
        <v>0</v>
      </c>
      <c r="G32" s="2">
        <f>VLOOKUP($E32,'Ind. depurados'!$C$44:$U$129,4,0)</f>
        <v>0.37</v>
      </c>
      <c r="H32" s="2">
        <f>VLOOKUP($E32,'Ind. depurados'!$C$44:$U$129,5,0)</f>
        <v>0.03</v>
      </c>
      <c r="I32" s="2">
        <f>VLOOKUP($E32,'Ind. depurados'!$C$44:$U$129,6,0)</f>
        <v>0.2</v>
      </c>
      <c r="J32" s="2">
        <f>VLOOKUP($E32,'Ind. depurados'!$C$44:$U$129,7,0)</f>
        <v>0.37</v>
      </c>
    </row>
    <row r="33" spans="1:10" ht="33.75" customHeight="1" x14ac:dyDescent="0.25">
      <c r="A33" s="122"/>
      <c r="B33" s="123"/>
      <c r="C33" s="121"/>
      <c r="D33" s="120"/>
      <c r="E33" s="21" t="s">
        <v>286</v>
      </c>
      <c r="F33" s="2">
        <f>VLOOKUP($E33,'Ind. depurados'!$C$44:$U$129,3,0)</f>
        <v>0</v>
      </c>
      <c r="G33" s="2">
        <f>VLOOKUP($E33,'Ind. depurados'!$C$44:$U$129,4,0)</f>
        <v>0</v>
      </c>
      <c r="H33" s="2">
        <f>VLOOKUP($E33,'Ind. depurados'!$C$44:$U$129,5,0)</f>
        <v>0</v>
      </c>
      <c r="I33" s="2">
        <f>VLOOKUP($E33,'Ind. depurados'!$C$44:$U$129,6,0)</f>
        <v>0</v>
      </c>
      <c r="J33" s="2">
        <f>VLOOKUP($E33,'Ind. depurados'!$C$44:$U$129,7,0)</f>
        <v>0</v>
      </c>
    </row>
    <row r="34" spans="1:10" ht="26.25" customHeight="1" x14ac:dyDescent="0.25">
      <c r="A34" s="122"/>
      <c r="B34" s="123"/>
      <c r="C34" s="121" t="s">
        <v>719</v>
      </c>
      <c r="D34" s="120" t="str">
        <f>VLOOKUP(C34,'Ind. depurados'!C$10:L$39,10,0)</f>
        <v>MSPS</v>
      </c>
      <c r="E34" s="21" t="s">
        <v>227</v>
      </c>
      <c r="F34" s="2">
        <f>VLOOKUP($E34,'Ind. depurados'!$C$44:$U$129,3,0)</f>
        <v>0.4</v>
      </c>
      <c r="G34" s="2">
        <f>VLOOKUP($E34,'Ind. depurados'!$C$44:$U$129,4,0)</f>
        <v>1</v>
      </c>
      <c r="H34" s="2">
        <f>VLOOKUP($E34,'Ind. depurados'!$C$44:$U$129,5,0)</f>
        <v>0.8</v>
      </c>
      <c r="I34" s="2">
        <f>VLOOKUP($E34,'Ind. depurados'!$C$44:$U$129,6,0)</f>
        <v>1</v>
      </c>
      <c r="J34" s="2">
        <f>VLOOKUP($E34,'Ind. depurados'!$C$44:$U$129,7,0)</f>
        <v>1</v>
      </c>
    </row>
    <row r="35" spans="1:10" ht="48.75" customHeight="1" x14ac:dyDescent="0.25">
      <c r="A35" s="122"/>
      <c r="B35" s="123"/>
      <c r="C35" s="121"/>
      <c r="D35" s="120"/>
      <c r="E35" s="21" t="s">
        <v>228</v>
      </c>
      <c r="F35" s="2">
        <f>VLOOKUP($E35,'Ind. depurados'!$C$44:$U$129,3,0)</f>
        <v>0.4</v>
      </c>
      <c r="G35" s="2">
        <f>VLOOKUP($E35,'Ind. depurados'!$C$44:$U$129,4,0)</f>
        <v>1</v>
      </c>
      <c r="H35" s="2">
        <f>VLOOKUP($E35,'Ind. depurados'!$C$44:$U$129,5,0)</f>
        <v>0.8</v>
      </c>
      <c r="I35" s="2">
        <f>VLOOKUP($E35,'Ind. depurados'!$C$44:$U$129,6,0)</f>
        <v>1</v>
      </c>
      <c r="J35" s="2">
        <f>VLOOKUP($E35,'Ind. depurados'!$C$44:$U$129,7,0)</f>
        <v>1</v>
      </c>
    </row>
    <row r="36" spans="1:10" ht="36.75" customHeight="1" x14ac:dyDescent="0.25">
      <c r="A36" s="122"/>
      <c r="B36" s="123"/>
      <c r="C36" s="121"/>
      <c r="D36" s="120"/>
      <c r="E36" s="21" t="s">
        <v>243</v>
      </c>
      <c r="F36" s="35">
        <f>VLOOKUP($E36,'Ind. depurados'!$C$44:$U$129,3,0)</f>
        <v>0</v>
      </c>
      <c r="G36" s="35">
        <f>VLOOKUP($E36,'Ind. depurados'!$C$44:$U$129,4,0)</f>
        <v>10</v>
      </c>
      <c r="H36" s="35">
        <f>VLOOKUP($E36,'Ind. depurados'!$C$44:$U$129,5,0)</f>
        <v>10</v>
      </c>
      <c r="I36" s="35">
        <f>VLOOKUP($E36,'Ind. depurados'!$C$44:$U$129,6,0)</f>
        <v>10</v>
      </c>
      <c r="J36" s="35">
        <f>VLOOKUP($E36,'Ind. depurados'!$C$44:$U$129,7,0)</f>
        <v>10</v>
      </c>
    </row>
    <row r="37" spans="1:10" ht="22.5" customHeight="1" x14ac:dyDescent="0.25">
      <c r="A37" s="122"/>
      <c r="B37" s="123"/>
      <c r="C37" s="121"/>
      <c r="D37" s="120"/>
      <c r="E37" s="21" t="s">
        <v>427</v>
      </c>
      <c r="F37" s="2">
        <f>VLOOKUP($E37,'Ind. depurados'!$C$44:$U$129,3,0)</f>
        <v>0</v>
      </c>
      <c r="G37" s="2">
        <f>VLOOKUP($E37,'Ind. depurados'!$C$44:$U$129,4,0)</f>
        <v>0</v>
      </c>
      <c r="H37" s="2">
        <f>VLOOKUP($E37,'Ind. depurados'!$C$44:$U$129,5,0)</f>
        <v>0</v>
      </c>
      <c r="I37" s="2">
        <f>VLOOKUP($E37,'Ind. depurados'!$C$44:$U$129,6,0)</f>
        <v>0</v>
      </c>
      <c r="J37" s="2">
        <f>VLOOKUP($E37,'Ind. depurados'!$C$44:$U$129,7,0)</f>
        <v>0</v>
      </c>
    </row>
    <row r="38" spans="1:10" ht="22.5" customHeight="1" x14ac:dyDescent="0.25">
      <c r="A38" s="122"/>
      <c r="B38" s="123"/>
      <c r="C38" s="121"/>
      <c r="D38" s="120"/>
      <c r="E38" s="21" t="s">
        <v>257</v>
      </c>
      <c r="F38" s="35">
        <f>VLOOKUP($E38,'Ind. depurados'!$C$44:$U$129,3,0)</f>
        <v>12</v>
      </c>
      <c r="G38" s="35">
        <f>VLOOKUP($E38,'Ind. depurados'!$C$44:$U$129,4,0)</f>
        <v>5</v>
      </c>
      <c r="H38" s="35">
        <f>VLOOKUP($E38,'Ind. depurados'!$C$44:$U$129,5,0)</f>
        <v>9</v>
      </c>
      <c r="I38" s="35">
        <f>VLOOKUP($E38,'Ind. depurados'!$C$44:$U$129,6,0)</f>
        <v>7</v>
      </c>
      <c r="J38" s="35">
        <f>VLOOKUP($E38,'Ind. depurados'!$C$44:$U$129,7,0)</f>
        <v>5</v>
      </c>
    </row>
    <row r="39" spans="1:10" ht="22.5" customHeight="1" x14ac:dyDescent="0.25">
      <c r="A39" s="122"/>
      <c r="B39" s="123"/>
      <c r="C39" s="121"/>
      <c r="D39" s="120"/>
      <c r="E39" s="21" t="s">
        <v>262</v>
      </c>
      <c r="F39" s="35">
        <f>VLOOKUP($E39,'Ind. depurados'!$C$44:$U$129,3,0)</f>
        <v>1600</v>
      </c>
      <c r="G39" s="35">
        <f>VLOOKUP($E39,'Ind. depurados'!$C$44:$U$129,4,0)</f>
        <v>1600</v>
      </c>
      <c r="H39" s="35">
        <f>VLOOKUP($E39,'Ind. depurados'!$C$44:$U$129,5,0)</f>
        <v>1600</v>
      </c>
      <c r="I39" s="35">
        <f>VLOOKUP($E39,'Ind. depurados'!$C$44:$U$129,6,0)</f>
        <v>1600</v>
      </c>
      <c r="J39" s="35">
        <f>VLOOKUP($E39,'Ind. depurados'!$C$44:$U$129,7,0)</f>
        <v>1600</v>
      </c>
    </row>
    <row r="40" spans="1:10" ht="22.5" customHeight="1" x14ac:dyDescent="0.25">
      <c r="A40" s="122"/>
      <c r="B40" s="123"/>
      <c r="C40" s="121"/>
      <c r="D40" s="120"/>
      <c r="E40" s="21" t="s">
        <v>291</v>
      </c>
      <c r="F40" s="37">
        <f>VLOOKUP($E40,'Ind. depurados'!$C$44:$U$129,3,0)</f>
        <v>21.3</v>
      </c>
      <c r="G40" s="37">
        <f>VLOOKUP($E40,'Ind. depurados'!$C$44:$U$129,4,0)</f>
        <v>14.5</v>
      </c>
      <c r="H40" s="37">
        <f>VLOOKUP($E40,'Ind. depurados'!$C$44:$U$129,5,0)</f>
        <v>15.49</v>
      </c>
      <c r="I40" s="37">
        <f>VLOOKUP($E40,'Ind. depurados'!$C$44:$U$129,6,0)</f>
        <v>14.99</v>
      </c>
      <c r="J40" s="37">
        <f>VLOOKUP($E40,'Ind. depurados'!$C$44:$U$129,7,0)</f>
        <v>14.5</v>
      </c>
    </row>
    <row r="41" spans="1:10" ht="22.5" customHeight="1" x14ac:dyDescent="0.25">
      <c r="A41" s="122"/>
      <c r="B41" s="123"/>
      <c r="C41" s="121"/>
      <c r="D41" s="120"/>
      <c r="E41" s="21" t="s">
        <v>292</v>
      </c>
      <c r="F41" s="37">
        <f>VLOOKUP($E41,'Ind. depurados'!$C$44:$U$129,3,0)</f>
        <v>21.3</v>
      </c>
      <c r="G41" s="37">
        <f>VLOOKUP($E41,'Ind. depurados'!$C$44:$U$129,4,0)</f>
        <v>17.7</v>
      </c>
      <c r="H41" s="37">
        <f>VLOOKUP($E41,'Ind. depurados'!$C$44:$U$129,5,0)</f>
        <v>18.899999999999999</v>
      </c>
      <c r="I41" s="37">
        <f>VLOOKUP($E41,'Ind. depurados'!$C$44:$U$129,6,0)</f>
        <v>18.3</v>
      </c>
      <c r="J41" s="37">
        <f>VLOOKUP($E41,'Ind. depurados'!$C$44:$U$129,7,0)</f>
        <v>17.7</v>
      </c>
    </row>
    <row r="42" spans="1:10" ht="22.5" customHeight="1" x14ac:dyDescent="0.25">
      <c r="A42" s="122"/>
      <c r="B42" s="123"/>
      <c r="C42" s="121"/>
      <c r="D42" s="120"/>
      <c r="E42" s="21" t="s">
        <v>293</v>
      </c>
      <c r="F42" s="37">
        <f>VLOOKUP($E42,'Ind. depurados'!$C$44:$U$129,3,0)</f>
        <v>24.79</v>
      </c>
      <c r="G42" s="37">
        <f>VLOOKUP($E42,'Ind. depurados'!$C$44:$U$129,4,0)</f>
        <v>18.5</v>
      </c>
      <c r="H42" s="37">
        <f>VLOOKUP($E42,'Ind. depurados'!$C$44:$U$129,5,0)</f>
        <v>20.39</v>
      </c>
      <c r="I42" s="37">
        <f>VLOOKUP($E42,'Ind. depurados'!$C$44:$U$129,6,0)</f>
        <v>19.29</v>
      </c>
      <c r="J42" s="37">
        <f>VLOOKUP($E42,'Ind. depurados'!$C$44:$U$129,7,0)</f>
        <v>18.5</v>
      </c>
    </row>
    <row r="43" spans="1:10" ht="22.5" customHeight="1" x14ac:dyDescent="0.25">
      <c r="A43" s="122"/>
      <c r="B43" s="123"/>
      <c r="C43" s="121"/>
      <c r="D43" s="120"/>
      <c r="E43" s="21" t="s">
        <v>294</v>
      </c>
      <c r="F43" s="37">
        <f>VLOOKUP($E43,'Ind. depurados'!$C$44:$U$129,3,0)</f>
        <v>20.5</v>
      </c>
      <c r="G43" s="37">
        <f>VLOOKUP($E43,'Ind. depurados'!$C$44:$U$129,4,0)</f>
        <v>16.899999999999999</v>
      </c>
      <c r="H43" s="37">
        <f>VLOOKUP($E43,'Ind. depurados'!$C$44:$U$129,5,0)</f>
        <v>18.100000000000001</v>
      </c>
      <c r="I43" s="37">
        <f>VLOOKUP($E43,'Ind. depurados'!$C$44:$U$129,6,0)</f>
        <v>17.5</v>
      </c>
      <c r="J43" s="37">
        <f>VLOOKUP($E43,'Ind. depurados'!$C$44:$U$129,7,0)</f>
        <v>16.899999999999999</v>
      </c>
    </row>
    <row r="44" spans="1:10" ht="38.25" customHeight="1" x14ac:dyDescent="0.25">
      <c r="A44" s="122" t="s">
        <v>0</v>
      </c>
      <c r="B44" s="123" t="s">
        <v>9</v>
      </c>
      <c r="C44" s="121" t="s">
        <v>720</v>
      </c>
      <c r="D44" s="118" t="str">
        <f>VLOOKUP(C44,'Ind. depurados'!C$10:L$39,10,0)</f>
        <v>MSPS - INS - INC</v>
      </c>
      <c r="E44" s="21" t="s">
        <v>239</v>
      </c>
      <c r="F44" s="35">
        <f>VLOOKUP($E44,'Ind. depurados'!$C$44:$U$129,3,0)</f>
        <v>2</v>
      </c>
      <c r="G44" s="35">
        <f>VLOOKUP($E44,'Ind. depurados'!$C$44:$U$129,4,0)</f>
        <v>13</v>
      </c>
      <c r="H44" s="35">
        <f>VLOOKUP($E44,'Ind. depurados'!$C$44:$U$129,5,0)</f>
        <v>3</v>
      </c>
      <c r="I44" s="35">
        <f>VLOOKUP($E44,'Ind. depurados'!$C$44:$U$129,6,0)</f>
        <v>4</v>
      </c>
      <c r="J44" s="35">
        <f>VLOOKUP($E44,'Ind. depurados'!$C$44:$U$129,7,0)</f>
        <v>4</v>
      </c>
    </row>
    <row r="45" spans="1:10" ht="22.5" customHeight="1" x14ac:dyDescent="0.25">
      <c r="A45" s="122"/>
      <c r="B45" s="123"/>
      <c r="C45" s="121"/>
      <c r="D45" s="118"/>
      <c r="E45" s="21" t="s">
        <v>249</v>
      </c>
      <c r="F45" s="35">
        <f>VLOOKUP($E45,'Ind. depurados'!$C$44:$U$129,3,0)</f>
        <v>0</v>
      </c>
      <c r="G45" s="35">
        <f>VLOOKUP($E45,'Ind. depurados'!$C$44:$U$129,4,0)</f>
        <v>4</v>
      </c>
      <c r="H45" s="35">
        <f>VLOOKUP($E45,'Ind. depurados'!$C$44:$U$129,5,0)</f>
        <v>1</v>
      </c>
      <c r="I45" s="35">
        <f>VLOOKUP($E45,'Ind. depurados'!$C$44:$U$129,6,0)</f>
        <v>1</v>
      </c>
      <c r="J45" s="35">
        <f>VLOOKUP($E45,'Ind. depurados'!$C$44:$U$129,7,0)</f>
        <v>2</v>
      </c>
    </row>
    <row r="46" spans="1:10" ht="22.5" customHeight="1" x14ac:dyDescent="0.25">
      <c r="A46" s="122"/>
      <c r="B46" s="123"/>
      <c r="C46" s="121"/>
      <c r="D46" s="118"/>
      <c r="E46" s="21" t="s">
        <v>251</v>
      </c>
      <c r="F46" s="35">
        <f>VLOOKUP($E46,'Ind. depurados'!$C$44:$U$129,3,0)</f>
        <v>0</v>
      </c>
      <c r="G46" s="35">
        <f>VLOOKUP($E46,'Ind. depurados'!$C$44:$U$129,4,0)</f>
        <v>55</v>
      </c>
      <c r="H46" s="35">
        <f>VLOOKUP($E46,'Ind. depurados'!$C$44:$U$129,5,0)</f>
        <v>18</v>
      </c>
      <c r="I46" s="35">
        <f>VLOOKUP($E46,'Ind. depurados'!$C$44:$U$129,6,0)</f>
        <v>18</v>
      </c>
      <c r="J46" s="35">
        <f>VLOOKUP($E46,'Ind. depurados'!$C$44:$U$129,7,0)</f>
        <v>19</v>
      </c>
    </row>
    <row r="47" spans="1:10" ht="22.5" customHeight="1" x14ac:dyDescent="0.25">
      <c r="A47" s="122"/>
      <c r="B47" s="123"/>
      <c r="C47" s="121"/>
      <c r="D47" s="118"/>
      <c r="E47" s="21" t="s">
        <v>12</v>
      </c>
      <c r="F47" s="2">
        <f>VLOOKUP($E47,'Ind. depurados'!$C$44:$U$129,3,0)</f>
        <v>0.66800000000000004</v>
      </c>
      <c r="G47" s="2">
        <f>VLOOKUP($E47,'Ind. depurados'!$C$44:$U$129,4,0)</f>
        <v>0.72</v>
      </c>
      <c r="H47" s="2">
        <f>VLOOKUP($E47,'Ind. depurados'!$C$44:$U$129,5,0)</f>
        <v>0.71</v>
      </c>
      <c r="I47" s="2">
        <f>VLOOKUP($E47,'Ind. depurados'!$C$44:$U$129,6,0)</f>
        <v>0.72</v>
      </c>
      <c r="J47" s="2">
        <f>VLOOKUP($E47,'Ind. depurados'!$C$44:$U$129,7,0)</f>
        <v>0.72</v>
      </c>
    </row>
    <row r="48" spans="1:10" ht="22.5" customHeight="1" x14ac:dyDescent="0.25">
      <c r="A48" s="122"/>
      <c r="B48" s="123"/>
      <c r="C48" s="121"/>
      <c r="D48" s="118"/>
      <c r="E48" s="21" t="s">
        <v>267</v>
      </c>
      <c r="F48" s="2">
        <f>VLOOKUP($E48,'Ind. depurados'!$C$44:$U$129,3,0)</f>
        <v>0.68400000000000005</v>
      </c>
      <c r="G48" s="2">
        <f>VLOOKUP($E48,'Ind. depurados'!$C$44:$U$129,4,0)</f>
        <v>0.75</v>
      </c>
      <c r="H48" s="2">
        <f>VLOOKUP($E48,'Ind. depurados'!$C$44:$U$129,5,0)</f>
        <v>0.71699999999999997</v>
      </c>
      <c r="I48" s="2">
        <f>VLOOKUP($E48,'Ind. depurados'!$C$44:$U$129,6,0)</f>
        <v>0.73399999999999999</v>
      </c>
      <c r="J48" s="2">
        <f>VLOOKUP($E48,'Ind. depurados'!$C$44:$U$129,7,0)</f>
        <v>0.75</v>
      </c>
    </row>
    <row r="49" spans="1:10" ht="27" customHeight="1" x14ac:dyDescent="0.25">
      <c r="A49" s="122"/>
      <c r="B49" s="123"/>
      <c r="C49" s="121"/>
      <c r="D49" s="118"/>
      <c r="E49" s="21" t="s">
        <v>461</v>
      </c>
      <c r="F49" s="2">
        <f>VLOOKUP($E49,'Ind. depurados'!$C$44:$U$129,3,0)</f>
        <v>0.155</v>
      </c>
      <c r="G49" s="2">
        <f>VLOOKUP($E49,'Ind. depurados'!$C$44:$U$129,4,0)</f>
        <v>0.65</v>
      </c>
      <c r="H49" s="2">
        <f>VLOOKUP($E49,'Ind. depurados'!$C$44:$U$129,5,0)</f>
        <v>0.53</v>
      </c>
      <c r="I49" s="2">
        <f>VLOOKUP($E49,'Ind. depurados'!$C$44:$U$129,6,0)</f>
        <v>0.59</v>
      </c>
      <c r="J49" s="2">
        <f>VLOOKUP($E49,'Ind. depurados'!$C$44:$U$129,7,0)</f>
        <v>0.65</v>
      </c>
    </row>
    <row r="50" spans="1:10" ht="45" customHeight="1" x14ac:dyDescent="0.25">
      <c r="A50" s="122"/>
      <c r="B50" s="123"/>
      <c r="C50" s="121"/>
      <c r="D50" s="118"/>
      <c r="E50" s="21" t="s">
        <v>276</v>
      </c>
      <c r="F50" s="2">
        <f>VLOOKUP($E50,'Ind. depurados'!$C$44:$U$129,3,0)</f>
        <v>0</v>
      </c>
      <c r="G50" s="2">
        <f>VLOOKUP($E50,'Ind. depurados'!$C$44:$U$129,4,0)</f>
        <v>1</v>
      </c>
      <c r="H50" s="2">
        <f>VLOOKUP($E50,'Ind. depurados'!$C$44:$U$129,5,0)</f>
        <v>1</v>
      </c>
      <c r="I50" s="2">
        <f>VLOOKUP($E50,'Ind. depurados'!$C$44:$U$129,6,0)</f>
        <v>1</v>
      </c>
      <c r="J50" s="2">
        <f>VLOOKUP($E50,'Ind. depurados'!$C$44:$U$129,7,0)</f>
        <v>1</v>
      </c>
    </row>
    <row r="51" spans="1:10" ht="22.5" customHeight="1" x14ac:dyDescent="0.25">
      <c r="A51" s="122"/>
      <c r="B51" s="123"/>
      <c r="C51" s="121"/>
      <c r="D51" s="118"/>
      <c r="E51" s="21" t="s">
        <v>388</v>
      </c>
      <c r="F51" s="2">
        <f>VLOOKUP($E51,'Ind. depurados'!$C$44:$U$129,3,0)</f>
        <v>0.48</v>
      </c>
      <c r="G51" s="2">
        <f>VLOOKUP($E51,'Ind. depurados'!$C$44:$U$129,4,0)</f>
        <v>0.6</v>
      </c>
      <c r="H51" s="2">
        <f>VLOOKUP($E51,'Ind. depurados'!$C$44:$U$129,5,0)</f>
        <v>0.52</v>
      </c>
      <c r="I51" s="2">
        <f>VLOOKUP($E51,'Ind. depurados'!$C$44:$U$129,6,0)</f>
        <v>0.56000000000000005</v>
      </c>
      <c r="J51" s="2">
        <f>VLOOKUP($E51,'Ind. depurados'!$C$44:$U$129,7,0)</f>
        <v>0.6</v>
      </c>
    </row>
    <row r="52" spans="1:10" ht="22.5" customHeight="1" x14ac:dyDescent="0.25">
      <c r="A52" s="122"/>
      <c r="B52" s="123"/>
      <c r="C52" s="121"/>
      <c r="D52" s="118"/>
      <c r="E52" s="21" t="s">
        <v>298</v>
      </c>
      <c r="F52" s="36">
        <f>VLOOKUP($E52,'Ind. depurados'!$C$44:$U$129,3,0)</f>
        <v>3.5</v>
      </c>
      <c r="G52" s="36">
        <f>VLOOKUP($E52,'Ind. depurados'!$C$44:$U$129,4,0)</f>
        <v>3.1</v>
      </c>
      <c r="H52" s="36">
        <f>VLOOKUP($E52,'Ind. depurados'!$C$44:$U$129,5,0)</f>
        <v>3.1</v>
      </c>
      <c r="I52" s="36">
        <f>VLOOKUP($E52,'Ind. depurados'!$C$44:$U$129,6,0)</f>
        <v>3.1</v>
      </c>
      <c r="J52" s="36">
        <f>VLOOKUP($E52,'Ind. depurados'!$C$44:$U$129,7,0)</f>
        <v>3.1</v>
      </c>
    </row>
    <row r="53" spans="1:10" ht="22.5" customHeight="1" x14ac:dyDescent="0.25">
      <c r="A53" s="122"/>
      <c r="B53" s="123"/>
      <c r="C53" s="121"/>
      <c r="D53" s="118"/>
      <c r="E53" s="21" t="s">
        <v>299</v>
      </c>
      <c r="F53" s="36">
        <f>VLOOKUP($E53,'Ind. depurados'!$C$44:$U$129,3,0)</f>
        <v>16.100000000000001</v>
      </c>
      <c r="G53" s="36">
        <f>VLOOKUP($E53,'Ind. depurados'!$C$44:$U$129,4,0)</f>
        <v>12.6</v>
      </c>
      <c r="H53" s="36">
        <f>VLOOKUP($E53,'Ind. depurados'!$C$44:$U$129,5,0)</f>
        <v>14.3</v>
      </c>
      <c r="I53" s="36">
        <f>VLOOKUP($E53,'Ind. depurados'!$C$44:$U$129,6,0)</f>
        <v>13.5</v>
      </c>
      <c r="J53" s="36">
        <f>VLOOKUP($E53,'Ind. depurados'!$C$44:$U$129,7,0)</f>
        <v>12.6</v>
      </c>
    </row>
    <row r="54" spans="1:10" ht="22.5" customHeight="1" x14ac:dyDescent="0.25">
      <c r="A54" s="122"/>
      <c r="B54" s="123"/>
      <c r="C54" s="121"/>
      <c r="D54" s="118"/>
      <c r="E54" s="21" t="s">
        <v>219</v>
      </c>
      <c r="F54" s="37">
        <f>VLOOKUP($E54,'Ind. depurados'!$C$44:$U$129,3,0)</f>
        <v>221</v>
      </c>
      <c r="G54" s="37">
        <f>VLOOKUP($E54,'Ind. depurados'!$C$44:$U$129,4,0)</f>
        <v>192</v>
      </c>
      <c r="H54" s="37">
        <f>VLOOKUP($E54,'Ind. depurados'!$C$44:$U$129,5,0)</f>
        <v>200.65</v>
      </c>
      <c r="I54" s="37">
        <f>VLOOKUP($E54,'Ind. depurados'!$C$44:$U$129,6,0)</f>
        <v>199.3</v>
      </c>
      <c r="J54" s="37">
        <f>VLOOKUP($E54,'Ind. depurados'!$C$44:$U$129,7,0)</f>
        <v>192</v>
      </c>
    </row>
    <row r="55" spans="1:10" ht="25.5" customHeight="1" x14ac:dyDescent="0.25">
      <c r="A55" s="122"/>
      <c r="B55" s="123"/>
      <c r="C55" s="39" t="s">
        <v>721</v>
      </c>
      <c r="D55" s="20" t="str">
        <f>VLOOKUP(C55,'Ind. depurados'!C$10:L$39,10,0)</f>
        <v>MSPS - INS</v>
      </c>
      <c r="E55" s="21" t="s">
        <v>233</v>
      </c>
      <c r="F55" s="35">
        <f>VLOOKUP($E55,'Ind. depurados'!$C$44:$U$129,3,0)</f>
        <v>1102</v>
      </c>
      <c r="G55" s="35">
        <f>VLOOKUP($E55,'Ind. depurados'!$C$44:$U$129,4,0)</f>
        <v>1100</v>
      </c>
      <c r="H55" s="35">
        <f>VLOOKUP($E55,'Ind. depurados'!$C$44:$U$129,5,0)</f>
        <v>1100</v>
      </c>
      <c r="I55" s="35">
        <f>VLOOKUP($E55,'Ind. depurados'!$C$44:$U$129,6,0)</f>
        <v>1100</v>
      </c>
      <c r="J55" s="35">
        <f>VLOOKUP($E55,'Ind. depurados'!$C$44:$U$129,7,0)</f>
        <v>1100</v>
      </c>
    </row>
    <row r="56" spans="1:10" ht="25.5" customHeight="1" x14ac:dyDescent="0.25">
      <c r="A56" s="122"/>
      <c r="B56" s="123"/>
      <c r="C56" s="121" t="s">
        <v>722</v>
      </c>
      <c r="D56" s="120" t="str">
        <f>VLOOKUP(C56,'Ind. depurados'!C$10:L$39,10,0)</f>
        <v>MSPS</v>
      </c>
      <c r="E56" s="21" t="s">
        <v>253</v>
      </c>
      <c r="F56" s="35">
        <f>VLOOKUP($E56,'Ind. depurados'!$C$44:$U$129,3,0)</f>
        <v>8</v>
      </c>
      <c r="G56" s="35">
        <f>VLOOKUP($E56,'Ind. depurados'!$C$44:$U$129,4,0)</f>
        <v>32</v>
      </c>
      <c r="H56" s="35">
        <f>VLOOKUP($E56,'Ind. depurados'!$C$44:$U$129,5,0)</f>
        <v>8</v>
      </c>
      <c r="I56" s="35">
        <f>VLOOKUP($E56,'Ind. depurados'!$C$44:$U$129,6,0)</f>
        <v>8</v>
      </c>
      <c r="J56" s="35">
        <f>VLOOKUP($E56,'Ind. depurados'!$C$44:$U$129,7,0)</f>
        <v>8</v>
      </c>
    </row>
    <row r="57" spans="1:10" ht="25.5" customHeight="1" x14ac:dyDescent="0.25">
      <c r="A57" s="122"/>
      <c r="B57" s="123"/>
      <c r="C57" s="121"/>
      <c r="D57" s="120"/>
      <c r="E57" s="21" t="s">
        <v>254</v>
      </c>
      <c r="F57" s="35">
        <f>VLOOKUP($E57,'Ind. depurados'!$C$44:$U$129,3,0)</f>
        <v>0</v>
      </c>
      <c r="G57" s="35">
        <f>VLOOKUP($E57,'Ind. depurados'!$C$44:$U$129,4,0)</f>
        <v>32</v>
      </c>
      <c r="H57" s="35">
        <f>VLOOKUP($E57,'Ind. depurados'!$C$44:$U$129,5,0)</f>
        <v>8</v>
      </c>
      <c r="I57" s="35">
        <f>VLOOKUP($E57,'Ind. depurados'!$C$44:$U$129,6,0)</f>
        <v>12</v>
      </c>
      <c r="J57" s="35">
        <f>VLOOKUP($E57,'Ind. depurados'!$C$44:$U$129,7,0)</f>
        <v>12</v>
      </c>
    </row>
    <row r="58" spans="1:10" ht="33.75" customHeight="1" x14ac:dyDescent="0.25">
      <c r="A58" s="122"/>
      <c r="B58" s="123"/>
      <c r="C58" s="121"/>
      <c r="D58" s="120"/>
      <c r="E58" s="21" t="s">
        <v>255</v>
      </c>
      <c r="F58" s="35">
        <f>VLOOKUP($E58,'Ind. depurados'!$C$44:$U$129,3,0)</f>
        <v>0</v>
      </c>
      <c r="G58" s="35">
        <f>VLOOKUP($E58,'Ind. depurados'!$C$44:$U$129,4,0)</f>
        <v>64</v>
      </c>
      <c r="H58" s="35">
        <f>VLOOKUP($E58,'Ind. depurados'!$C$44:$U$129,5,0)</f>
        <v>14</v>
      </c>
      <c r="I58" s="35">
        <f>VLOOKUP($E58,'Ind. depurados'!$C$44:$U$129,6,0)</f>
        <v>25</v>
      </c>
      <c r="J58" s="35">
        <f>VLOOKUP($E58,'Ind. depurados'!$C$44:$U$129,7,0)</f>
        <v>25</v>
      </c>
    </row>
    <row r="59" spans="1:10" ht="20.25" customHeight="1" x14ac:dyDescent="0.25">
      <c r="A59" s="122"/>
      <c r="B59" s="123"/>
      <c r="C59" s="121" t="s">
        <v>723</v>
      </c>
      <c r="D59" s="120" t="str">
        <f>VLOOKUP(C59,'Ind. depurados'!C$10:L$39,10,0)</f>
        <v>MSPS - INVIMA</v>
      </c>
      <c r="E59" s="21" t="s">
        <v>231</v>
      </c>
      <c r="F59" s="35">
        <f>VLOOKUP($E59,'Ind. depurados'!$C$44:$U$129,3,0)</f>
        <v>2</v>
      </c>
      <c r="G59" s="35">
        <f>VLOOKUP($E59,'Ind. depurados'!$C$44:$U$129,4,0)</f>
        <v>5</v>
      </c>
      <c r="H59" s="35">
        <f>VLOOKUP($E59,'Ind. depurados'!$C$44:$U$129,5,0)</f>
        <v>4</v>
      </c>
      <c r="I59" s="35">
        <f>VLOOKUP($E59,'Ind. depurados'!$C$44:$U$129,6,0)</f>
        <v>4</v>
      </c>
      <c r="J59" s="35">
        <f>VLOOKUP($E59,'Ind. depurados'!$C$44:$U$129,7,0)</f>
        <v>5</v>
      </c>
    </row>
    <row r="60" spans="1:10" ht="20.25" customHeight="1" x14ac:dyDescent="0.25">
      <c r="A60" s="122"/>
      <c r="B60" s="123"/>
      <c r="C60" s="121"/>
      <c r="D60" s="120"/>
      <c r="E60" s="21" t="s">
        <v>271</v>
      </c>
      <c r="F60" s="2">
        <f>VLOOKUP($E60,'Ind. depurados'!$C$44:$U$129,3,0)</f>
        <v>3.8399999999999997E-2</v>
      </c>
      <c r="G60" s="2">
        <f>VLOOKUP($E60,'Ind. depurados'!$C$44:$U$129,4,0)</f>
        <v>3.7999999999999999E-2</v>
      </c>
      <c r="H60" s="2">
        <f>VLOOKUP($E60,'Ind. depurados'!$C$44:$U$129,5,0)</f>
        <v>3.7999999999999999E-2</v>
      </c>
      <c r="I60" s="2">
        <f>VLOOKUP($E60,'Ind. depurados'!$C$44:$U$129,6,0)</f>
        <v>3.7999999999999999E-2</v>
      </c>
      <c r="J60" s="2">
        <f>VLOOKUP($E60,'Ind. depurados'!$C$44:$U$129,7,0)</f>
        <v>3.7999999999999999E-2</v>
      </c>
    </row>
    <row r="61" spans="1:10" ht="24" customHeight="1" x14ac:dyDescent="0.25">
      <c r="A61" s="122"/>
      <c r="B61" s="123"/>
      <c r="C61" s="121"/>
      <c r="D61" s="120"/>
      <c r="E61" s="21" t="s">
        <v>296</v>
      </c>
      <c r="F61" s="36">
        <f>VLOOKUP($E61,'Ind. depurados'!$C$44:$U$129,3,0)</f>
        <v>7.6</v>
      </c>
      <c r="G61" s="36">
        <f>VLOOKUP($E61,'Ind. depurados'!$C$44:$U$129,4,0)</f>
        <v>6</v>
      </c>
      <c r="H61" s="36">
        <f>VLOOKUP($E61,'Ind. depurados'!$C$44:$U$129,5,0)</f>
        <v>6.9</v>
      </c>
      <c r="I61" s="36">
        <f>VLOOKUP($E61,'Ind. depurados'!$C$44:$U$129,6,0)</f>
        <v>6.5</v>
      </c>
      <c r="J61" s="36">
        <f>VLOOKUP($E61,'Ind. depurados'!$C$44:$U$129,7,0)</f>
        <v>6</v>
      </c>
    </row>
    <row r="62" spans="1:10" ht="24.75" customHeight="1" x14ac:dyDescent="0.25">
      <c r="A62" s="122"/>
      <c r="B62" s="123"/>
      <c r="C62" s="121" t="s">
        <v>724</v>
      </c>
      <c r="D62" s="120" t="str">
        <f>VLOOKUP(C62,'Ind. depurados'!C$10:L$39,10,0)</f>
        <v>MSPS</v>
      </c>
      <c r="E62" s="21" t="s">
        <v>247</v>
      </c>
      <c r="F62" s="35">
        <f>VLOOKUP($E62,'Ind. depurados'!$C$44:$U$129,3,0)</f>
        <v>2</v>
      </c>
      <c r="G62" s="35">
        <f>VLOOKUP($E62,'Ind. depurados'!$C$44:$U$129,4,0)</f>
        <v>20</v>
      </c>
      <c r="H62" s="35">
        <f>VLOOKUP($E62,'Ind. depurados'!$C$44:$U$129,5,0)</f>
        <v>4</v>
      </c>
      <c r="I62" s="35">
        <f>VLOOKUP($E62,'Ind. depurados'!$C$44:$U$129,6,0)</f>
        <v>6</v>
      </c>
      <c r="J62" s="35">
        <f>VLOOKUP($E62,'Ind. depurados'!$C$44:$U$129,7,0)</f>
        <v>8</v>
      </c>
    </row>
    <row r="63" spans="1:10" ht="24.75" customHeight="1" x14ac:dyDescent="0.25">
      <c r="A63" s="122"/>
      <c r="B63" s="123"/>
      <c r="C63" s="121"/>
      <c r="D63" s="120"/>
      <c r="E63" s="21" t="s">
        <v>252</v>
      </c>
      <c r="F63" s="35">
        <f>VLOOKUP($E63,'Ind. depurados'!$C$44:$U$129,3,0)</f>
        <v>62</v>
      </c>
      <c r="G63" s="35">
        <f>VLOOKUP($E63,'Ind. depurados'!$C$44:$U$129,4,0)</f>
        <v>245</v>
      </c>
      <c r="H63" s="35">
        <f>VLOOKUP($E63,'Ind. depurados'!$C$44:$U$129,5,0)</f>
        <v>121</v>
      </c>
      <c r="I63" s="35">
        <f>VLOOKUP($E63,'Ind. depurados'!$C$44:$U$129,6,0)</f>
        <v>182</v>
      </c>
      <c r="J63" s="35">
        <f>VLOOKUP($E63,'Ind. depurados'!$C$44:$U$129,7,0)</f>
        <v>245</v>
      </c>
    </row>
    <row r="64" spans="1:10" ht="24.75" customHeight="1" x14ac:dyDescent="0.25">
      <c r="A64" s="122"/>
      <c r="B64" s="123"/>
      <c r="C64" s="121"/>
      <c r="D64" s="120"/>
      <c r="E64" s="21" t="s">
        <v>263</v>
      </c>
      <c r="F64" s="2">
        <f>VLOOKUP($E64,'Ind. depurados'!$C$44:$U$129,3,0)</f>
        <v>0.60599999999999998</v>
      </c>
      <c r="G64" s="2">
        <f>VLOOKUP($E64,'Ind. depurados'!$C$44:$U$129,4,0)</f>
        <v>0.8</v>
      </c>
      <c r="H64" s="2">
        <f>VLOOKUP($E64,'Ind. depurados'!$C$44:$U$129,5,0)</f>
        <v>0.75</v>
      </c>
      <c r="I64" s="2">
        <f>VLOOKUP($E64,'Ind. depurados'!$C$44:$U$129,6,0)</f>
        <v>0.78</v>
      </c>
      <c r="J64" s="2">
        <f>VLOOKUP($E64,'Ind. depurados'!$C$44:$U$129,7,0)</f>
        <v>0.8</v>
      </c>
    </row>
    <row r="65" spans="1:10" ht="47.25" customHeight="1" x14ac:dyDescent="0.25">
      <c r="A65" s="122"/>
      <c r="B65" s="123"/>
      <c r="C65" s="121"/>
      <c r="D65" s="120"/>
      <c r="E65" s="21" t="s">
        <v>268</v>
      </c>
      <c r="F65" s="2">
        <f>VLOOKUP($E65,'Ind. depurados'!$C$44:$U$129,3,0)</f>
        <v>1</v>
      </c>
      <c r="G65" s="2">
        <f>VLOOKUP($E65,'Ind. depurados'!$C$44:$U$129,4,0)</f>
        <v>1</v>
      </c>
      <c r="H65" s="2">
        <f>VLOOKUP($E65,'Ind. depurados'!$C$44:$U$129,5,0)</f>
        <v>1</v>
      </c>
      <c r="I65" s="2">
        <f>VLOOKUP($E65,'Ind. depurados'!$C$44:$U$129,6,0)</f>
        <v>1</v>
      </c>
      <c r="J65" s="2">
        <f>VLOOKUP($E65,'Ind. depurados'!$C$44:$U$129,7,0)</f>
        <v>1</v>
      </c>
    </row>
    <row r="66" spans="1:10" ht="37.5" customHeight="1" x14ac:dyDescent="0.25">
      <c r="A66" s="122"/>
      <c r="B66" s="123"/>
      <c r="C66" s="121"/>
      <c r="D66" s="120"/>
      <c r="E66" s="21" t="s">
        <v>269</v>
      </c>
      <c r="F66" s="2">
        <f>VLOOKUP($E66,'Ind. depurados'!$C$44:$U$129,3,0)</f>
        <v>0.95</v>
      </c>
      <c r="G66" s="2">
        <f>VLOOKUP($E66,'Ind. depurados'!$C$44:$U$129,4,0)</f>
        <v>0.99</v>
      </c>
      <c r="H66" s="2">
        <f>VLOOKUP($E66,'Ind. depurados'!$C$44:$U$129,5,0)</f>
        <v>0.95</v>
      </c>
      <c r="I66" s="2">
        <f>VLOOKUP($E66,'Ind. depurados'!$C$44:$U$129,6,0)</f>
        <v>0.97</v>
      </c>
      <c r="J66" s="2">
        <f>VLOOKUP($E66,'Ind. depurados'!$C$44:$U$129,7,0)</f>
        <v>0.99</v>
      </c>
    </row>
    <row r="67" spans="1:10" ht="47.25" customHeight="1" x14ac:dyDescent="0.25">
      <c r="A67" s="122"/>
      <c r="B67" s="123"/>
      <c r="C67" s="121"/>
      <c r="D67" s="120"/>
      <c r="E67" s="21" t="s">
        <v>270</v>
      </c>
      <c r="F67" s="2">
        <f>VLOOKUP($E67,'Ind. depurados'!$C$44:$U$129,3,0)</f>
        <v>0</v>
      </c>
      <c r="G67" s="2">
        <f>VLOOKUP($E67,'Ind. depurados'!$C$44:$U$129,4,0)</f>
        <v>1</v>
      </c>
      <c r="H67" s="2">
        <f>VLOOKUP($E67,'Ind. depurados'!$C$44:$U$129,5,0)</f>
        <v>1</v>
      </c>
      <c r="I67" s="2">
        <f>VLOOKUP($E67,'Ind. depurados'!$C$44:$U$129,6,0)</f>
        <v>1</v>
      </c>
      <c r="J67" s="2">
        <f>VLOOKUP($E67,'Ind. depurados'!$C$44:$U$129,7,0)</f>
        <v>1</v>
      </c>
    </row>
    <row r="68" spans="1:10" ht="24.75" customHeight="1" x14ac:dyDescent="0.25">
      <c r="A68" s="122"/>
      <c r="B68" s="123"/>
      <c r="C68" s="121"/>
      <c r="D68" s="120"/>
      <c r="E68" s="21" t="s">
        <v>272</v>
      </c>
      <c r="F68" s="2">
        <f>VLOOKUP($E68,'Ind. depurados'!$C$44:$U$129,3,0)</f>
        <v>0.84799999999999998</v>
      </c>
      <c r="G68" s="2">
        <f>VLOOKUP($E68,'Ind. depurados'!$C$44:$U$129,4,0)</f>
        <v>0.88</v>
      </c>
      <c r="H68" s="2">
        <f>VLOOKUP($E68,'Ind. depurados'!$C$44:$U$129,5,0)</f>
        <v>0.87</v>
      </c>
      <c r="I68" s="2">
        <f>VLOOKUP($E68,'Ind. depurados'!$C$44:$U$129,6,0)</f>
        <v>0.875</v>
      </c>
      <c r="J68" s="2">
        <f>VLOOKUP($E68,'Ind. depurados'!$C$44:$U$129,7,0)</f>
        <v>0.88</v>
      </c>
    </row>
    <row r="69" spans="1:10" ht="24.75" customHeight="1" x14ac:dyDescent="0.25">
      <c r="A69" s="122"/>
      <c r="B69" s="123"/>
      <c r="C69" s="121"/>
      <c r="D69" s="120"/>
      <c r="E69" s="21" t="s">
        <v>273</v>
      </c>
      <c r="F69" s="2">
        <f>VLOOKUP($E69,'Ind. depurados'!$C$44:$U$129,3,0)</f>
        <v>0.77800000000000002</v>
      </c>
      <c r="G69" s="2">
        <f>VLOOKUP($E69,'Ind. depurados'!$C$44:$U$129,4,0)</f>
        <v>0.83599999999999997</v>
      </c>
      <c r="H69" s="2">
        <f>VLOOKUP($E69,'Ind. depurados'!$C$44:$U$129,5,0)</f>
        <v>0.80700000000000005</v>
      </c>
      <c r="I69" s="2">
        <f>VLOOKUP($E69,'Ind. depurados'!$C$44:$U$129,6,0)</f>
        <v>0.82199999999999995</v>
      </c>
      <c r="J69" s="2">
        <f>VLOOKUP($E69,'Ind. depurados'!$C$44:$U$129,7,0)</f>
        <v>0.83599999999999997</v>
      </c>
    </row>
    <row r="70" spans="1:10" ht="20.25" customHeight="1" x14ac:dyDescent="0.25">
      <c r="A70" s="122"/>
      <c r="B70" s="123"/>
      <c r="C70" s="121"/>
      <c r="D70" s="120"/>
      <c r="E70" s="21" t="s">
        <v>288</v>
      </c>
      <c r="F70" s="37">
        <f>VLOOKUP($E70,'Ind. depurados'!$C$44:$U$129,3,0)</f>
        <v>60.67</v>
      </c>
      <c r="G70" s="37">
        <f>VLOOKUP($E70,'Ind. depurados'!$C$44:$U$129,4,0)</f>
        <v>54.24</v>
      </c>
      <c r="H70" s="37">
        <f>VLOOKUP($E70,'Ind. depurados'!$C$44:$U$129,5,0)</f>
        <v>60.67</v>
      </c>
      <c r="I70" s="37">
        <f>VLOOKUP($E70,'Ind. depurados'!$C$44:$U$129,6,0)</f>
        <v>60.67</v>
      </c>
      <c r="J70" s="37">
        <f>VLOOKUP($E70,'Ind. depurados'!$C$44:$U$129,7,0)</f>
        <v>60.67</v>
      </c>
    </row>
    <row r="71" spans="1:10" ht="20.25" customHeight="1" x14ac:dyDescent="0.25">
      <c r="A71" s="122"/>
      <c r="B71" s="123"/>
      <c r="C71" s="121"/>
      <c r="D71" s="120"/>
      <c r="E71" s="21" t="s">
        <v>220</v>
      </c>
      <c r="F71" s="37">
        <f>VLOOKUP($E71,'Ind. depurados'!$C$44:$U$129,3,0)</f>
        <v>105.02</v>
      </c>
      <c r="G71" s="37">
        <f>VLOOKUP($E71,'Ind. depurados'!$C$44:$U$129,4,0)</f>
        <v>80</v>
      </c>
      <c r="H71" s="37">
        <f>VLOOKUP($E71,'Ind. depurados'!$C$44:$U$129,5,0)</f>
        <v>88.37</v>
      </c>
      <c r="I71" s="37">
        <f>VLOOKUP($E71,'Ind. depurados'!$C$44:$U$129,6,0)</f>
        <v>84.16</v>
      </c>
      <c r="J71" s="37">
        <f>VLOOKUP($E71,'Ind. depurados'!$C$44:$U$129,7,0)</f>
        <v>80</v>
      </c>
    </row>
    <row r="72" spans="1:10" ht="26.25" customHeight="1" x14ac:dyDescent="0.25">
      <c r="A72" s="122"/>
      <c r="B72" s="123"/>
      <c r="C72" s="39" t="s">
        <v>725</v>
      </c>
      <c r="D72" s="20" t="str">
        <f>VLOOKUP(C72,'Ind. depurados'!C$10:L$39,10,0)</f>
        <v>MSPS</v>
      </c>
      <c r="E72" s="21"/>
      <c r="F72" s="2" t="e">
        <f>VLOOKUP($E72,'Ind. depurados'!$C$44:$U$129,3,0)</f>
        <v>#N/A</v>
      </c>
      <c r="G72" s="2" t="e">
        <f>VLOOKUP($E72,'Ind. depurados'!$C$44:$U$129,4,0)</f>
        <v>#N/A</v>
      </c>
      <c r="H72" s="2" t="e">
        <f>VLOOKUP($E72,'Ind. depurados'!$C$44:$U$129,5,0)</f>
        <v>#N/A</v>
      </c>
      <c r="I72" s="2" t="e">
        <f>VLOOKUP($E72,'Ind. depurados'!$C$44:$U$129,6,0)</f>
        <v>#N/A</v>
      </c>
      <c r="J72" s="2" t="e">
        <f>VLOOKUP($E72,'Ind. depurados'!$C$44:$U$129,7,0)</f>
        <v>#N/A</v>
      </c>
    </row>
    <row r="73" spans="1:10" ht="23.25" customHeight="1" x14ac:dyDescent="0.25">
      <c r="A73" s="122"/>
      <c r="B73" s="123"/>
      <c r="C73" s="121" t="s">
        <v>726</v>
      </c>
      <c r="D73" s="120" t="str">
        <f>VLOOKUP(C73,'Ind. depurados'!C$10:L$39,10,0)</f>
        <v>MSPS</v>
      </c>
      <c r="E73" s="21" t="s">
        <v>232</v>
      </c>
      <c r="F73" s="35">
        <f>VLOOKUP($E73,'Ind. depurados'!$C$44:$U$129,3,0)</f>
        <v>19</v>
      </c>
      <c r="G73" s="35">
        <f>VLOOKUP($E73,'Ind. depurados'!$C$44:$U$129,4,0)</f>
        <v>23</v>
      </c>
      <c r="H73" s="35">
        <f>VLOOKUP($E73,'Ind. depurados'!$C$44:$U$129,5,0)</f>
        <v>21</v>
      </c>
      <c r="I73" s="35">
        <f>VLOOKUP($E73,'Ind. depurados'!$C$44:$U$129,6,0)</f>
        <v>22</v>
      </c>
      <c r="J73" s="35">
        <f>VLOOKUP($E73,'Ind. depurados'!$C$44:$U$129,7,0)</f>
        <v>23</v>
      </c>
    </row>
    <row r="74" spans="1:10" ht="23.25" customHeight="1" x14ac:dyDescent="0.25">
      <c r="A74" s="122"/>
      <c r="B74" s="123"/>
      <c r="C74" s="121"/>
      <c r="D74" s="120"/>
      <c r="E74" s="21" t="s">
        <v>235</v>
      </c>
      <c r="F74" s="38">
        <f>VLOOKUP($E74,'Ind. depurados'!$C$44:$U$129,3,0)</f>
        <v>0.89</v>
      </c>
      <c r="G74" s="38">
        <f>VLOOKUP($E74,'Ind. depurados'!$C$44:$U$129,4,0)</f>
        <v>0.95</v>
      </c>
      <c r="H74" s="38">
        <f>VLOOKUP($E74,'Ind. depurados'!$C$44:$U$129,5,0)</f>
        <v>0.95</v>
      </c>
      <c r="I74" s="38">
        <f>VLOOKUP($E74,'Ind. depurados'!$C$44:$U$129,6,0)</f>
        <v>0.95</v>
      </c>
      <c r="J74" s="38">
        <f>VLOOKUP($E74,'Ind. depurados'!$C$44:$U$129,7,0)</f>
        <v>0.95</v>
      </c>
    </row>
    <row r="75" spans="1:10" ht="23.25" customHeight="1" x14ac:dyDescent="0.25">
      <c r="A75" s="122"/>
      <c r="B75" s="123"/>
      <c r="C75" s="121"/>
      <c r="D75" s="120"/>
      <c r="E75" s="21" t="s">
        <v>236</v>
      </c>
      <c r="F75" s="38">
        <f>VLOOKUP($E75,'Ind. depurados'!$C$44:$U$129,3,0)</f>
        <v>0.9</v>
      </c>
      <c r="G75" s="38">
        <f>VLOOKUP($E75,'Ind. depurados'!$C$44:$U$129,4,0)</f>
        <v>0.95</v>
      </c>
      <c r="H75" s="38">
        <f>VLOOKUP($E75,'Ind. depurados'!$C$44:$U$129,5,0)</f>
        <v>0.95</v>
      </c>
      <c r="I75" s="38">
        <f>VLOOKUP($E75,'Ind. depurados'!$C$44:$U$129,6,0)</f>
        <v>0.95</v>
      </c>
      <c r="J75" s="38">
        <f>VLOOKUP($E75,'Ind. depurados'!$C$44:$U$129,7,0)</f>
        <v>0.95</v>
      </c>
    </row>
    <row r="76" spans="1:10" ht="23.25" customHeight="1" x14ac:dyDescent="0.25">
      <c r="A76" s="122"/>
      <c r="B76" s="123"/>
      <c r="C76" s="121"/>
      <c r="D76" s="120"/>
      <c r="E76" s="21" t="s">
        <v>237</v>
      </c>
      <c r="F76" s="38">
        <f>VLOOKUP($E76,'Ind. depurados'!$C$44:$U$129,3,0)</f>
        <v>0.9</v>
      </c>
      <c r="G76" s="38">
        <f>VLOOKUP($E76,'Ind. depurados'!$C$44:$U$129,4,0)</f>
        <v>0.95</v>
      </c>
      <c r="H76" s="38">
        <f>VLOOKUP($E76,'Ind. depurados'!$C$44:$U$129,5,0)</f>
        <v>0.95</v>
      </c>
      <c r="I76" s="38">
        <f>VLOOKUP($E76,'Ind. depurados'!$C$44:$U$129,6,0)</f>
        <v>0.95</v>
      </c>
      <c r="J76" s="38">
        <f>VLOOKUP($E76,'Ind. depurados'!$C$44:$U$129,7,0)</f>
        <v>0.95</v>
      </c>
    </row>
    <row r="77" spans="1:10" ht="23.25" customHeight="1" x14ac:dyDescent="0.25">
      <c r="A77" s="122"/>
      <c r="B77" s="123"/>
      <c r="C77" s="121"/>
      <c r="D77" s="120"/>
      <c r="E77" s="21" t="s">
        <v>13</v>
      </c>
      <c r="F77" s="38">
        <f>VLOOKUP($E77,'Ind. depurados'!$C$44:$U$129,3,0)</f>
        <v>0.9</v>
      </c>
      <c r="G77" s="38">
        <f>VLOOKUP($E77,'Ind. depurados'!$C$44:$U$129,4,0)</f>
        <v>0.95</v>
      </c>
      <c r="H77" s="38">
        <f>VLOOKUP($E77,'Ind. depurados'!$C$44:$U$129,5,0)</f>
        <v>0.95</v>
      </c>
      <c r="I77" s="38">
        <f>VLOOKUP($E77,'Ind. depurados'!$C$44:$U$129,6,0)</f>
        <v>0.95</v>
      </c>
      <c r="J77" s="38">
        <f>VLOOKUP($E77,'Ind. depurados'!$C$44:$U$129,7,0)</f>
        <v>0.95</v>
      </c>
    </row>
    <row r="78" spans="1:10" ht="23.25" customHeight="1" x14ac:dyDescent="0.25">
      <c r="A78" s="122"/>
      <c r="B78" s="123"/>
      <c r="C78" s="121"/>
      <c r="D78" s="120"/>
      <c r="E78" s="21" t="s">
        <v>11</v>
      </c>
      <c r="F78" s="38">
        <f>VLOOKUP($E78,'Ind. depurados'!$C$44:$U$129,3,0)</f>
        <v>0.91</v>
      </c>
      <c r="G78" s="38">
        <f>VLOOKUP($E78,'Ind. depurados'!$C$44:$U$129,4,0)</f>
        <v>0.95</v>
      </c>
      <c r="H78" s="38">
        <f>VLOOKUP($E78,'Ind. depurados'!$C$44:$U$129,5,0)</f>
        <v>0.95</v>
      </c>
      <c r="I78" s="38">
        <f>VLOOKUP($E78,'Ind. depurados'!$C$44:$U$129,6,0)</f>
        <v>0.95</v>
      </c>
      <c r="J78" s="38">
        <f>VLOOKUP($E78,'Ind. depurados'!$C$44:$U$129,7,0)</f>
        <v>0.95</v>
      </c>
    </row>
    <row r="79" spans="1:10" ht="23.25" customHeight="1" x14ac:dyDescent="0.25">
      <c r="A79" s="122"/>
      <c r="B79" s="123"/>
      <c r="C79" s="121"/>
      <c r="D79" s="120"/>
      <c r="E79" s="21" t="s">
        <v>10</v>
      </c>
      <c r="F79" s="35">
        <f>VLOOKUP($E79,'Ind. depurados'!$C$44:$U$129,3,0)</f>
        <v>0</v>
      </c>
      <c r="G79" s="35">
        <f>VLOOKUP($E79,'Ind. depurados'!$C$44:$U$129,4,0)</f>
        <v>32</v>
      </c>
      <c r="H79" s="35">
        <f>VLOOKUP($E79,'Ind. depurados'!$C$44:$U$129,5,0)</f>
        <v>10</v>
      </c>
      <c r="I79" s="35">
        <f>VLOOKUP($E79,'Ind. depurados'!$C$44:$U$129,6,0)</f>
        <v>20</v>
      </c>
      <c r="J79" s="35">
        <f>VLOOKUP($E79,'Ind. depurados'!$C$44:$U$129,7,0)</f>
        <v>32</v>
      </c>
    </row>
    <row r="80" spans="1:10" ht="41.25" customHeight="1" x14ac:dyDescent="0.25">
      <c r="A80" s="122"/>
      <c r="B80" s="123"/>
      <c r="C80" s="121"/>
      <c r="D80" s="120"/>
      <c r="E80" s="21" t="s">
        <v>275</v>
      </c>
      <c r="F80" s="38">
        <f>VLOOKUP($E80,'Ind. depurados'!$C$44:$U$129,3,0)</f>
        <v>0.8</v>
      </c>
      <c r="G80" s="38">
        <f>VLOOKUP($E80,'Ind. depurados'!$C$44:$U$129,4,0)</f>
        <v>0.95</v>
      </c>
      <c r="H80" s="38">
        <f>VLOOKUP($E80,'Ind. depurados'!$C$44:$U$129,5,0)</f>
        <v>0.85</v>
      </c>
      <c r="I80" s="38">
        <f>VLOOKUP($E80,'Ind. depurados'!$C$44:$U$129,6,0)</f>
        <v>0.9</v>
      </c>
      <c r="J80" s="38">
        <f>VLOOKUP($E80,'Ind. depurados'!$C$44:$U$129,7,0)</f>
        <v>0.95</v>
      </c>
    </row>
    <row r="81" spans="1:10" ht="27.75" customHeight="1" x14ac:dyDescent="0.25">
      <c r="A81" s="122" t="s">
        <v>0</v>
      </c>
      <c r="B81" s="123" t="s">
        <v>14</v>
      </c>
      <c r="C81" s="121" t="s">
        <v>31</v>
      </c>
      <c r="D81" s="120" t="str">
        <f>VLOOKUP(C81,'Ind. depurados'!C$10:L$39,10,0)</f>
        <v>MSPS - SNS - INVIMA - INS</v>
      </c>
      <c r="E81" s="21" t="s">
        <v>282</v>
      </c>
      <c r="F81" s="2">
        <f>VLOOKUP($E81,'Ind. depurados'!$C$44:$U$129,3,0)</f>
        <v>0</v>
      </c>
      <c r="G81" s="2">
        <f>VLOOKUP($E81,'Ind. depurados'!$C$44:$U$129,4,0)</f>
        <v>0.95</v>
      </c>
      <c r="H81" s="2">
        <f>VLOOKUP($E81,'Ind. depurados'!$C$44:$U$129,5,0)</f>
        <v>0.8</v>
      </c>
      <c r="I81" s="2">
        <f>VLOOKUP($E81,'Ind. depurados'!$C$44:$U$129,6,0)</f>
        <v>0.9</v>
      </c>
      <c r="J81" s="2">
        <f>VLOOKUP($E81,'Ind. depurados'!$C$44:$U$129,7,0)</f>
        <v>0.95</v>
      </c>
    </row>
    <row r="82" spans="1:10" ht="27.75" customHeight="1" x14ac:dyDescent="0.25">
      <c r="A82" s="122"/>
      <c r="B82" s="123"/>
      <c r="C82" s="121"/>
      <c r="D82" s="120"/>
      <c r="E82" s="21" t="s">
        <v>290</v>
      </c>
      <c r="F82" s="35">
        <f>VLOOKUP($E82,'Ind. depurados'!$C$44:$U$129,3,0)</f>
        <v>0</v>
      </c>
      <c r="G82" s="35">
        <f>VLOOKUP($E82,'Ind. depurados'!$C$44:$U$129,4,0)</f>
        <v>95</v>
      </c>
      <c r="H82" s="35">
        <f>VLOOKUP($E82,'Ind. depurados'!$C$44:$U$129,5,0)</f>
        <v>32</v>
      </c>
      <c r="I82" s="35">
        <f>VLOOKUP($E82,'Ind. depurados'!$C$44:$U$129,6,0)</f>
        <v>64</v>
      </c>
      <c r="J82" s="35">
        <f>VLOOKUP($E82,'Ind. depurados'!$C$44:$U$129,7,0)</f>
        <v>95</v>
      </c>
    </row>
    <row r="83" spans="1:10" ht="24.75" customHeight="1" x14ac:dyDescent="0.25">
      <c r="A83" s="122"/>
      <c r="B83" s="123"/>
      <c r="C83" s="121" t="s">
        <v>32</v>
      </c>
      <c r="D83" s="120" t="str">
        <f>VLOOKUP(C83,'Ind. depurados'!C$10:L$39,10,0)</f>
        <v>MSPS</v>
      </c>
      <c r="E83" s="21" t="s">
        <v>242</v>
      </c>
      <c r="F83" s="2">
        <f>VLOOKUP($E83,'Ind. depurados'!$C$44:$U$129,3,0)</f>
        <v>0</v>
      </c>
      <c r="G83" s="2">
        <f>VLOOKUP($E83,'Ind. depurados'!$C$44:$U$129,4,0)</f>
        <v>1</v>
      </c>
      <c r="H83" s="2">
        <f>VLOOKUP($E83,'Ind. depurados'!$C$44:$U$129,5,0)</f>
        <v>1</v>
      </c>
      <c r="I83" s="2">
        <f>VLOOKUP($E83,'Ind. depurados'!$C$44:$U$129,6,0)</f>
        <v>1</v>
      </c>
      <c r="J83" s="2">
        <f>VLOOKUP($E83,'Ind. depurados'!$C$44:$U$129,7,0)</f>
        <v>1</v>
      </c>
    </row>
    <row r="84" spans="1:10" ht="20.25" customHeight="1" x14ac:dyDescent="0.25">
      <c r="A84" s="122"/>
      <c r="B84" s="123"/>
      <c r="C84" s="121"/>
      <c r="D84" s="120"/>
      <c r="E84" s="21" t="s">
        <v>261</v>
      </c>
      <c r="F84" s="2">
        <f>VLOOKUP($E84,'Ind. depurados'!$C$44:$U$129,3,0)</f>
        <v>0.89</v>
      </c>
      <c r="G84" s="2">
        <f>VLOOKUP($E84,'Ind. depurados'!$C$44:$U$129,4,0)</f>
        <v>0.92</v>
      </c>
      <c r="H84" s="2">
        <f>VLOOKUP($E84,'Ind. depurados'!$C$44:$U$129,5,0)</f>
        <v>0.90500000000000003</v>
      </c>
      <c r="I84" s="2">
        <f>VLOOKUP($E84,'Ind. depurados'!$C$44:$U$129,6,0)</f>
        <v>0.91200000000000003</v>
      </c>
      <c r="J84" s="2">
        <f>VLOOKUP($E84,'Ind. depurados'!$C$44:$U$129,7,0)</f>
        <v>0.92</v>
      </c>
    </row>
    <row r="85" spans="1:10" ht="23.25" customHeight="1" x14ac:dyDescent="0.25">
      <c r="A85" s="122"/>
      <c r="B85" s="123"/>
      <c r="C85" s="121" t="s">
        <v>33</v>
      </c>
      <c r="D85" s="120" t="str">
        <f>VLOOKUP(C85,'Ind. depurados'!C$10:L$39,10,0)</f>
        <v>MSPS - SNS</v>
      </c>
      <c r="E85" s="21" t="s">
        <v>234</v>
      </c>
      <c r="F85" s="35">
        <f>VLOOKUP($E85,'Ind. depurados'!$C$44:$U$129,3,0)</f>
        <v>2</v>
      </c>
      <c r="G85" s="35">
        <f>VLOOKUP($E85,'Ind. depurados'!$C$44:$U$129,4,0)</f>
        <v>10</v>
      </c>
      <c r="H85" s="35">
        <f>VLOOKUP($E85,'Ind. depurados'!$C$44:$U$129,5,0)</f>
        <v>3</v>
      </c>
      <c r="I85" s="35">
        <f>VLOOKUP($E85,'Ind. depurados'!$C$44:$U$129,6,0)</f>
        <v>3</v>
      </c>
      <c r="J85" s="35">
        <f>VLOOKUP($E85,'Ind. depurados'!$C$44:$U$129,7,0)</f>
        <v>2</v>
      </c>
    </row>
    <row r="86" spans="1:10" ht="20.25" customHeight="1" x14ac:dyDescent="0.25">
      <c r="A86" s="122"/>
      <c r="B86" s="123"/>
      <c r="C86" s="121"/>
      <c r="D86" s="120"/>
      <c r="E86" s="21" t="s">
        <v>256</v>
      </c>
      <c r="F86" s="35">
        <f>VLOOKUP($E86,'Ind. depurados'!$C$44:$U$129,3,0)</f>
        <v>0</v>
      </c>
      <c r="G86" s="35">
        <f>VLOOKUP($E86,'Ind. depurados'!$C$44:$U$129,4,0)</f>
        <v>35</v>
      </c>
      <c r="H86" s="35">
        <f>VLOOKUP($E86,'Ind. depurados'!$C$44:$U$129,5,0)</f>
        <v>25</v>
      </c>
      <c r="I86" s="35">
        <f>VLOOKUP($E86,'Ind. depurados'!$C$44:$U$129,6,0)</f>
        <v>30</v>
      </c>
      <c r="J86" s="35">
        <f>VLOOKUP($E86,'Ind. depurados'!$C$44:$U$129,7,0)</f>
        <v>35</v>
      </c>
    </row>
    <row r="87" spans="1:10" ht="20.25" customHeight="1" x14ac:dyDescent="0.25">
      <c r="A87" s="122"/>
      <c r="B87" s="123"/>
      <c r="C87" s="121"/>
      <c r="D87" s="120"/>
      <c r="E87" s="21" t="s">
        <v>285</v>
      </c>
      <c r="F87" s="35">
        <f>VLOOKUP($E87,'Ind. depurados'!$C$44:$U$129,3,0)</f>
        <v>1</v>
      </c>
      <c r="G87" s="35">
        <f>VLOOKUP($E87,'Ind. depurados'!$C$44:$U$129,4,0)</f>
        <v>6</v>
      </c>
      <c r="H87" s="35">
        <f>VLOOKUP($E87,'Ind. depurados'!$C$44:$U$129,5,0)</f>
        <v>2</v>
      </c>
      <c r="I87" s="35">
        <f>VLOOKUP($E87,'Ind. depurados'!$C$44:$U$129,6,0)</f>
        <v>2</v>
      </c>
      <c r="J87" s="35">
        <f>VLOOKUP($E87,'Ind. depurados'!$C$44:$U$129,7,0)</f>
        <v>1</v>
      </c>
    </row>
    <row r="88" spans="1:10" ht="28.5" customHeight="1" x14ac:dyDescent="0.25">
      <c r="A88" s="122"/>
      <c r="B88" s="123"/>
      <c r="C88" s="39" t="s">
        <v>34</v>
      </c>
      <c r="D88" s="20" t="str">
        <f>VLOOKUP(C88,'Ind. depurados'!C$10:L$39,10,0)</f>
        <v>MSPS - SNS - INVIMA - INS</v>
      </c>
      <c r="E88" s="21" t="s">
        <v>238</v>
      </c>
      <c r="F88" s="35">
        <f>VLOOKUP($E88,'Ind. depurados'!$C$44:$U$129,3,0)</f>
        <v>1</v>
      </c>
      <c r="G88" s="35">
        <f>VLOOKUP($E88,'Ind. depurados'!$C$44:$U$129,4,0)</f>
        <v>4</v>
      </c>
      <c r="H88" s="35">
        <f>VLOOKUP($E88,'Ind. depurados'!$C$44:$U$129,5,0)</f>
        <v>1</v>
      </c>
      <c r="I88" s="35">
        <f>VLOOKUP($E88,'Ind. depurados'!$C$44:$U$129,6,0)</f>
        <v>1</v>
      </c>
      <c r="J88" s="35">
        <f>VLOOKUP($E88,'Ind. depurados'!$C$44:$U$129,7,0)</f>
        <v>1</v>
      </c>
    </row>
    <row r="89" spans="1:10" ht="51" customHeight="1" x14ac:dyDescent="0.25">
      <c r="A89" s="122"/>
      <c r="B89" s="123"/>
      <c r="C89" s="39" t="s">
        <v>35</v>
      </c>
      <c r="D89" s="20" t="str">
        <f>VLOOKUP(C89,'Ind. depurados'!C$10:L$39,10,0)</f>
        <v>MSPS - CDFLA - INC - SAD - SC - INS - SNS - INVIMA - FPSFFNNC - FONPRECON</v>
      </c>
      <c r="E89" s="21" t="s">
        <v>281</v>
      </c>
      <c r="F89" s="2">
        <f>VLOOKUP($E89,'Ind. depurados'!$C$44:$U$129,3,0)</f>
        <v>0.85499999999999998</v>
      </c>
      <c r="G89" s="2">
        <f>VLOOKUP($E89,'Ind. depurados'!$C$44:$U$129,4,0)</f>
        <v>0.92</v>
      </c>
      <c r="H89" s="2">
        <f>VLOOKUP($E89,'Ind. depurados'!$C$44:$U$129,5,0)</f>
        <v>0.90500000000000003</v>
      </c>
      <c r="I89" s="2">
        <f>VLOOKUP($E89,'Ind. depurados'!$C$44:$U$129,6,0)</f>
        <v>0.91200000000000003</v>
      </c>
      <c r="J89" s="2">
        <f>VLOOKUP($E89,'Ind. depurados'!$C$44:$U$129,7,0)</f>
        <v>0.92</v>
      </c>
    </row>
    <row r="90" spans="1:10" ht="20.25" customHeight="1" x14ac:dyDescent="0.25">
      <c r="A90" s="122" t="s">
        <v>0</v>
      </c>
      <c r="B90" s="123" t="s">
        <v>15</v>
      </c>
      <c r="C90" s="39" t="s">
        <v>36</v>
      </c>
      <c r="D90" s="20" t="str">
        <f>VLOOKUP(C90,'Ind. depurados'!C$10:L$39,10,0)</f>
        <v>MSPS</v>
      </c>
      <c r="E90" s="21" t="s">
        <v>266</v>
      </c>
      <c r="F90" s="2">
        <f>VLOOKUP($E90,'Ind. depurados'!$C$44:$U$129,3,0)</f>
        <v>0.41</v>
      </c>
      <c r="G90" s="2">
        <f>VLOOKUP($E90,'Ind. depurados'!$C$44:$U$129,4,0)</f>
        <v>0.6</v>
      </c>
      <c r="H90" s="2">
        <f>VLOOKUP($E90,'Ind. depurados'!$C$44:$U$129,5,0)</f>
        <v>0.5</v>
      </c>
      <c r="I90" s="2">
        <f>VLOOKUP($E90,'Ind. depurados'!$C$44:$U$129,6,0)</f>
        <v>0.55000000000000004</v>
      </c>
      <c r="J90" s="2">
        <f>VLOOKUP($E90,'Ind. depurados'!$C$44:$U$129,7,0)</f>
        <v>0.6</v>
      </c>
    </row>
    <row r="91" spans="1:10" ht="20.25" customHeight="1" x14ac:dyDescent="0.25">
      <c r="A91" s="122"/>
      <c r="B91" s="123"/>
      <c r="C91" s="39" t="s">
        <v>37</v>
      </c>
      <c r="D91" s="20" t="str">
        <f>VLOOKUP(C91,'Ind. depurados'!C$10:L$39,10,0)</f>
        <v>MSPS</v>
      </c>
      <c r="E91" s="21"/>
      <c r="F91" s="2" t="e">
        <f>VLOOKUP($E91,'Ind. depurados'!$C$44:$U$129,3,0)</f>
        <v>#N/A</v>
      </c>
      <c r="G91" s="2" t="e">
        <f>VLOOKUP($E91,'Ind. depurados'!$C$44:$U$129,4,0)</f>
        <v>#N/A</v>
      </c>
      <c r="H91" s="2" t="e">
        <f>VLOOKUP($E91,'Ind. depurados'!$C$44:$U$129,5,0)</f>
        <v>#N/A</v>
      </c>
      <c r="I91" s="2" t="e">
        <f>VLOOKUP($E91,'Ind. depurados'!$C$44:$U$129,6,0)</f>
        <v>#N/A</v>
      </c>
      <c r="J91" s="2" t="e">
        <f>VLOOKUP($E91,'Ind. depurados'!$C$44:$U$129,7,0)</f>
        <v>#N/A</v>
      </c>
    </row>
    <row r="92" spans="1:10" ht="24.75" customHeight="1" x14ac:dyDescent="0.25">
      <c r="A92" s="122"/>
      <c r="B92" s="123"/>
      <c r="C92" s="121" t="s">
        <v>38</v>
      </c>
      <c r="D92" s="120" t="str">
        <f>VLOOKUP(C92,'Ind. depurados'!C$10:L$39,10,0)</f>
        <v>MSPS</v>
      </c>
      <c r="E92" s="21" t="s">
        <v>240</v>
      </c>
      <c r="F92" s="38">
        <f>VLOOKUP($E92,'Ind. depurados'!$C$44:$U$129,3,0)</f>
        <v>0.3</v>
      </c>
      <c r="G92" s="38">
        <f>VLOOKUP($E92,'Ind. depurados'!$C$44:$U$129,4,0)</f>
        <v>0.25</v>
      </c>
      <c r="H92" s="38">
        <f>VLOOKUP($E92,'Ind. depurados'!$C$44:$U$129,5,0)</f>
        <v>0.28999999999999998</v>
      </c>
      <c r="I92" s="38">
        <f>VLOOKUP($E92,'Ind. depurados'!$C$44:$U$129,6,0)</f>
        <v>0.27</v>
      </c>
      <c r="J92" s="38">
        <f>VLOOKUP($E92,'Ind. depurados'!$C$44:$U$129,7,0)</f>
        <v>0.25</v>
      </c>
    </row>
    <row r="93" spans="1:10" ht="20.25" customHeight="1" x14ac:dyDescent="0.25">
      <c r="A93" s="122"/>
      <c r="B93" s="123"/>
      <c r="C93" s="121"/>
      <c r="D93" s="120"/>
      <c r="E93" s="21" t="s">
        <v>392</v>
      </c>
      <c r="F93" s="35">
        <f>VLOOKUP($E93,'Ind. depurados'!$C$44:$U$129,3,0)</f>
        <v>1610402</v>
      </c>
      <c r="G93" s="35">
        <f>VLOOKUP($E93,'Ind. depurados'!$C$44:$U$129,4,0)</f>
        <v>661522</v>
      </c>
      <c r="H93" s="35">
        <f>VLOOKUP($E93,'Ind. depurados'!$C$44:$U$129,5,0)</f>
        <v>182235</v>
      </c>
      <c r="I93" s="35">
        <f>VLOOKUP($E93,'Ind. depurados'!$C$44:$U$129,6,0)</f>
        <v>219867</v>
      </c>
      <c r="J93" s="35">
        <f>VLOOKUP($E93,'Ind. depurados'!$C$44:$U$129,7,0)</f>
        <v>259420</v>
      </c>
    </row>
    <row r="94" spans="1:10" ht="27" customHeight="1" x14ac:dyDescent="0.25">
      <c r="A94" s="122"/>
      <c r="B94" s="123"/>
      <c r="C94" s="39" t="s">
        <v>39</v>
      </c>
      <c r="D94" s="20" t="str">
        <f>VLOOKUP(C94,'Ind. depurados'!C$10:L$39,10,0)</f>
        <v>MSPS - INVIMA</v>
      </c>
      <c r="E94" s="21" t="s">
        <v>226</v>
      </c>
      <c r="F94" s="36">
        <f>VLOOKUP($E94,'Ind. depurados'!$C$44:$U$129,3,0)</f>
        <v>1</v>
      </c>
      <c r="G94" s="36">
        <f>VLOOKUP($E94,'Ind. depurados'!$C$44:$U$129,4,0)</f>
        <v>1.3</v>
      </c>
      <c r="H94" s="36">
        <f>VLOOKUP($E94,'Ind. depurados'!$C$44:$U$129,5,0)</f>
        <v>1.2</v>
      </c>
      <c r="I94" s="36">
        <f>VLOOKUP($E94,'Ind. depurados'!$C$44:$U$129,6,0)</f>
        <v>1.3</v>
      </c>
      <c r="J94" s="36">
        <f>VLOOKUP($E94,'Ind. depurados'!$C$44:$U$129,7,0)</f>
        <v>1.3</v>
      </c>
    </row>
    <row r="95" spans="1:10" ht="20.25" customHeight="1" x14ac:dyDescent="0.25">
      <c r="A95" s="122"/>
      <c r="B95" s="123"/>
      <c r="C95" s="39" t="s">
        <v>40</v>
      </c>
      <c r="D95" s="20" t="str">
        <f>VLOOKUP(C95,'Ind. depurados'!C$10:L$39,10,0)</f>
        <v>MSPS</v>
      </c>
      <c r="E95" s="21"/>
      <c r="F95" s="2" t="e">
        <f>VLOOKUP($E95,'Ind. depurados'!$C$44:$U$129,3,0)</f>
        <v>#N/A</v>
      </c>
      <c r="G95" s="2" t="e">
        <f>VLOOKUP($E95,'Ind. depurados'!$C$44:$U$129,4,0)</f>
        <v>#N/A</v>
      </c>
      <c r="H95" s="2" t="e">
        <f>VLOOKUP($E95,'Ind. depurados'!$C$44:$U$129,5,0)</f>
        <v>#N/A</v>
      </c>
      <c r="I95" s="2" t="e">
        <f>VLOOKUP($E95,'Ind. depurados'!$C$44:$U$129,6,0)</f>
        <v>#N/A</v>
      </c>
      <c r="J95" s="2" t="e">
        <f>VLOOKUP($E95,'Ind. depurados'!$C$44:$U$129,7,0)</f>
        <v>#N/A</v>
      </c>
    </row>
    <row r="96" spans="1:10" ht="20.25" customHeight="1" x14ac:dyDescent="0.25">
      <c r="A96" s="122"/>
      <c r="B96" s="123"/>
      <c r="C96" s="39" t="s">
        <v>41</v>
      </c>
      <c r="D96" s="20" t="str">
        <f>VLOOKUP(C96,'Ind. depurados'!C$10:L$39,10,0)</f>
        <v>SNS - INVIMA</v>
      </c>
      <c r="E96" s="21"/>
      <c r="F96" s="2" t="e">
        <f>VLOOKUP($E96,'Ind. depurados'!$C$44:$U$129,3,0)</f>
        <v>#N/A</v>
      </c>
      <c r="G96" s="2" t="e">
        <f>VLOOKUP($E96,'Ind. depurados'!$C$44:$U$129,4,0)</f>
        <v>#N/A</v>
      </c>
      <c r="H96" s="2" t="e">
        <f>VLOOKUP($E96,'Ind. depurados'!$C$44:$U$129,5,0)</f>
        <v>#N/A</v>
      </c>
      <c r="I96" s="2" t="e">
        <f>VLOOKUP($E96,'Ind. depurados'!$C$44:$U$129,6,0)</f>
        <v>#N/A</v>
      </c>
      <c r="J96" s="2" t="e">
        <f>VLOOKUP($E96,'Ind. depurados'!$C$44:$U$129,7,0)</f>
        <v>#N/A</v>
      </c>
    </row>
    <row r="97" spans="1:10" ht="20.25" customHeight="1" x14ac:dyDescent="0.25">
      <c r="A97" s="122"/>
      <c r="B97" s="123"/>
      <c r="C97" s="39" t="s">
        <v>42</v>
      </c>
      <c r="D97" s="20" t="str">
        <f>VLOOKUP(C97,'Ind. depurados'!C$10:L$39,10,0)</f>
        <v>MSPS</v>
      </c>
      <c r="E97" s="21"/>
      <c r="F97" s="2" t="e">
        <f>VLOOKUP($E97,'Ind. depurados'!$C$44:$U$129,3,0)</f>
        <v>#N/A</v>
      </c>
      <c r="G97" s="2" t="e">
        <f>VLOOKUP($E97,'Ind. depurados'!$C$44:$U$129,4,0)</f>
        <v>#N/A</v>
      </c>
      <c r="H97" s="2" t="e">
        <f>VLOOKUP($E97,'Ind. depurados'!$C$44:$U$129,5,0)</f>
        <v>#N/A</v>
      </c>
      <c r="I97" s="2" t="e">
        <f>VLOOKUP($E97,'Ind. depurados'!$C$44:$U$129,6,0)</f>
        <v>#N/A</v>
      </c>
      <c r="J97" s="2" t="e">
        <f>VLOOKUP($E97,'Ind. depurados'!$C$44:$U$129,7,0)</f>
        <v>#N/A</v>
      </c>
    </row>
    <row r="98" spans="1:10" ht="27" customHeight="1" x14ac:dyDescent="0.25">
      <c r="A98" s="122"/>
      <c r="B98" s="123"/>
      <c r="C98" s="39" t="s">
        <v>43</v>
      </c>
      <c r="D98" s="20" t="str">
        <f>VLOOKUP(C98,'Ind. depurados'!C$10:L$39,10,0)</f>
        <v>MSPA</v>
      </c>
      <c r="E98" s="21" t="s">
        <v>244</v>
      </c>
      <c r="F98" s="36">
        <f>VLOOKUP($E98,'Ind. depurados'!$C$44:$U$129,3,0)</f>
        <v>1.7</v>
      </c>
      <c r="G98" s="36">
        <f>VLOOKUP($E98,'Ind. depurados'!$C$44:$U$129,4,0)</f>
        <v>1.2</v>
      </c>
      <c r="H98" s="36">
        <f>VLOOKUP($E98,'Ind. depurados'!$C$44:$U$129,5,0)</f>
        <v>1.5</v>
      </c>
      <c r="I98" s="36">
        <f>VLOOKUP($E98,'Ind. depurados'!$C$44:$U$129,6,0)</f>
        <v>1.3</v>
      </c>
      <c r="J98" s="36">
        <f>VLOOKUP($E98,'Ind. depurados'!$C$44:$U$129,7,0)</f>
        <v>1.2</v>
      </c>
    </row>
  </sheetData>
  <mergeCells count="44">
    <mergeCell ref="D92:D93"/>
    <mergeCell ref="C81:C82"/>
    <mergeCell ref="C83:C84"/>
    <mergeCell ref="D81:D82"/>
    <mergeCell ref="D83:D84"/>
    <mergeCell ref="C85:C87"/>
    <mergeCell ref="D85:D87"/>
    <mergeCell ref="D62:D71"/>
    <mergeCell ref="A44:A80"/>
    <mergeCell ref="B44:B80"/>
    <mergeCell ref="C73:C80"/>
    <mergeCell ref="D73:D80"/>
    <mergeCell ref="C44:C54"/>
    <mergeCell ref="D44:D54"/>
    <mergeCell ref="C56:C58"/>
    <mergeCell ref="D56:D58"/>
    <mergeCell ref="C59:C61"/>
    <mergeCell ref="D59:D61"/>
    <mergeCell ref="A90:A98"/>
    <mergeCell ref="B90:B98"/>
    <mergeCell ref="C8:C11"/>
    <mergeCell ref="A81:A89"/>
    <mergeCell ref="B81:B89"/>
    <mergeCell ref="C27:C28"/>
    <mergeCell ref="C29:C33"/>
    <mergeCell ref="C15:C19"/>
    <mergeCell ref="C20:C21"/>
    <mergeCell ref="C22:C23"/>
    <mergeCell ref="C62:C71"/>
    <mergeCell ref="C92:C93"/>
    <mergeCell ref="D8:D11"/>
    <mergeCell ref="C12:C14"/>
    <mergeCell ref="C34:C43"/>
    <mergeCell ref="A8:A43"/>
    <mergeCell ref="B8:B43"/>
    <mergeCell ref="D27:D28"/>
    <mergeCell ref="D29:D33"/>
    <mergeCell ref="D34:D43"/>
    <mergeCell ref="C25:C26"/>
    <mergeCell ref="D25:D26"/>
    <mergeCell ref="D12:D14"/>
    <mergeCell ref="D15:D19"/>
    <mergeCell ref="D20:D21"/>
    <mergeCell ref="D22:D23"/>
  </mergeCells>
  <dataValidations count="15">
    <dataValidation type="list" allowBlank="1" showInputMessage="1" showErrorMessage="1" sqref="C94:C98">
      <formula1>$C$32:$C$39</formula1>
    </dataValidation>
    <dataValidation type="list" allowBlank="1" showInputMessage="1" showErrorMessage="1" sqref="C83">
      <formula1>$C$27:$C$31</formula1>
    </dataValidation>
    <dataValidation type="list" allowBlank="1" showInputMessage="1" showErrorMessage="1" sqref="C85">
      <formula1>$C$27:$C$31</formula1>
    </dataValidation>
    <dataValidation type="list" allowBlank="1" showInputMessage="1" showErrorMessage="1" sqref="C88:C89">
      <formula1>$C$27:$C$31</formula1>
    </dataValidation>
    <dataValidation type="list" allowBlank="1" showInputMessage="1" showErrorMessage="1" sqref="C55:C56">
      <formula1>$C$20:$C$26</formula1>
    </dataValidation>
    <dataValidation type="list" allowBlank="1" showInputMessage="1" showErrorMessage="1" sqref="C59">
      <formula1>$C$20:$C$26</formula1>
    </dataValidation>
    <dataValidation type="list" allowBlank="1" showInputMessage="1" showErrorMessage="1" sqref="C62">
      <formula1>$C$20:$C$26</formula1>
    </dataValidation>
    <dataValidation type="list" allowBlank="1" showInputMessage="1" showErrorMessage="1" sqref="C72:C73">
      <formula1>$C$20:$C$26</formula1>
    </dataValidation>
    <dataValidation type="list" allowBlank="1" showInputMessage="1" showErrorMessage="1" sqref="C15">
      <formula1>$C$10:$C$19</formula1>
    </dataValidation>
    <dataValidation type="list" allowBlank="1" showInputMessage="1" showErrorMessage="1" sqref="C20">
      <formula1>$C$10:$C$19</formula1>
    </dataValidation>
    <dataValidation type="list" allowBlank="1" showInputMessage="1" showErrorMessage="1" sqref="C22">
      <formula1>$C$10:$C$19</formula1>
    </dataValidation>
    <dataValidation type="list" allowBlank="1" showInputMessage="1" showErrorMessage="1" sqref="C24:C25">
      <formula1>$C$10:$C$19</formula1>
    </dataValidation>
    <dataValidation type="list" allowBlank="1" showInputMessage="1" showErrorMessage="1" sqref="C27">
      <formula1>$C$10:$C$19</formula1>
    </dataValidation>
    <dataValidation type="list" allowBlank="1" showInputMessage="1" showErrorMessage="1" sqref="C29">
      <formula1>$C$10:$C$19</formula1>
    </dataValidation>
    <dataValidation type="list" allowBlank="1" showInputMessage="1" showErrorMessage="1" sqref="C34">
      <formula1>$C$10:$C$19</formula1>
    </dataValidation>
  </dataValidations>
  <pageMargins left="0.7" right="0.7" top="0.75" bottom="0.75" header="0.3" footer="0.3"/>
  <pageSetup orientation="portrait" horizontalDpi="4294967294" verticalDpi="4294967294" r:id="rId1"/>
  <extLst>
    <ext xmlns:x14="http://schemas.microsoft.com/office/spreadsheetml/2009/9/main" uri="{CCE6A557-97BC-4b89-ADB6-D9C93CAAB3DF}">
      <x14:dataValidations xmlns:xm="http://schemas.microsoft.com/office/excel/2006/main" count="28">
        <x14:dataValidation type="list" allowBlank="1" showInputMessage="1" showErrorMessage="1">
          <x14:formula1>
            <xm:f>'Ind. depurados'!$C$32:$C$39</xm:f>
          </x14:formula1>
          <xm:sqref>C90:C92</xm:sqref>
        </x14:dataValidation>
        <x14:dataValidation type="list" allowBlank="1" showInputMessage="1" showErrorMessage="1">
          <x14:formula1>
            <xm:f>'Ind. depurados'!$C$27:$C$31</xm:f>
          </x14:formula1>
          <xm:sqref>C81</xm:sqref>
        </x14:dataValidation>
        <x14:dataValidation type="list" allowBlank="1" showInputMessage="1" showErrorMessage="1">
          <x14:formula1>
            <xm:f>'Ind. depurados'!$C$20:$C$26</xm:f>
          </x14:formula1>
          <xm:sqref>C44</xm:sqref>
        </x14:dataValidation>
        <x14:dataValidation type="list" allowBlank="1" showInputMessage="1" showErrorMessage="1">
          <x14:formula1>
            <xm:f>'Ind. depurados'!$C$44:$C$47</xm:f>
          </x14:formula1>
          <xm:sqref>E8:E11</xm:sqref>
        </x14:dataValidation>
        <x14:dataValidation type="list" allowBlank="1" showInputMessage="1" showErrorMessage="1">
          <x14:formula1>
            <xm:f>'Ind. depurados'!$C$10:$C$19</xm:f>
          </x14:formula1>
          <xm:sqref>C8:C12</xm:sqref>
        </x14:dataValidation>
        <x14:dataValidation type="list" allowBlank="1" showInputMessage="1" showErrorMessage="1">
          <x14:formula1>
            <xm:f>'Ind. depurados'!$C$58:$C$60</xm:f>
          </x14:formula1>
          <xm:sqref>E12:E14</xm:sqref>
        </x14:dataValidation>
        <x14:dataValidation type="list" allowBlank="1" showInputMessage="1" showErrorMessage="1">
          <x14:formula1>
            <xm:f>'Ind. depurados'!$C$61:$C$65</xm:f>
          </x14:formula1>
          <xm:sqref>E15:E19</xm:sqref>
        </x14:dataValidation>
        <x14:dataValidation type="list" allowBlank="1" showInputMessage="1" showErrorMessage="1">
          <x14:formula1>
            <xm:f>'Ind. depurados'!$C$66:$C$67</xm:f>
          </x14:formula1>
          <xm:sqref>E20:E21</xm:sqref>
        </x14:dataValidation>
        <x14:dataValidation type="list" allowBlank="1" showInputMessage="1" showErrorMessage="1">
          <x14:formula1>
            <xm:f>'Ind. depurados'!$C$68:$C$69</xm:f>
          </x14:formula1>
          <xm:sqref>E22:E23</xm:sqref>
        </x14:dataValidation>
        <x14:dataValidation type="list" allowBlank="1" showInputMessage="1" showErrorMessage="1">
          <x14:formula1>
            <xm:f>'Ind. depurados'!$C$70:$C$71</xm:f>
          </x14:formula1>
          <xm:sqref>E25:E26</xm:sqref>
        </x14:dataValidation>
        <x14:dataValidation type="list" allowBlank="1" showInputMessage="1" showErrorMessage="1">
          <x14:formula1>
            <xm:f>'Ind. depurados'!$C$72:$C$73</xm:f>
          </x14:formula1>
          <xm:sqref>E27:E28</xm:sqref>
        </x14:dataValidation>
        <x14:dataValidation type="list" allowBlank="1" showInputMessage="1" showErrorMessage="1">
          <x14:formula1>
            <xm:f>'Ind. depurados'!$C$74:$C$78</xm:f>
          </x14:formula1>
          <xm:sqref>E29:E33</xm:sqref>
        </x14:dataValidation>
        <x14:dataValidation type="list" allowBlank="1" showInputMessage="1" showErrorMessage="1">
          <x14:formula1>
            <xm:f>'Ind. depurados'!$C$48:$C$57</xm:f>
          </x14:formula1>
          <xm:sqref>E34:E43</xm:sqref>
        </x14:dataValidation>
        <x14:dataValidation type="list" allowBlank="1" showInputMessage="1" showErrorMessage="1">
          <x14:formula1>
            <xm:f>'Ind. depurados'!$C$79:$C$89</xm:f>
          </x14:formula1>
          <xm:sqref>E44:E54</xm:sqref>
        </x14:dataValidation>
        <x14:dataValidation type="list" allowBlank="1" showInputMessage="1" showErrorMessage="1">
          <x14:formula1>
            <xm:f>'Ind. depurados'!$C$90</xm:f>
          </x14:formula1>
          <xm:sqref>E55</xm:sqref>
        </x14:dataValidation>
        <x14:dataValidation type="list" allowBlank="1" showInputMessage="1" showErrorMessage="1">
          <x14:formula1>
            <xm:f>'Ind. depurados'!$C$91:$C$93</xm:f>
          </x14:formula1>
          <xm:sqref>E56:E58</xm:sqref>
        </x14:dataValidation>
        <x14:dataValidation type="list" allowBlank="1" showInputMessage="1" showErrorMessage="1">
          <x14:formula1>
            <xm:f>'Ind. depurados'!$C$94:$C$96</xm:f>
          </x14:formula1>
          <xm:sqref>E59:E61</xm:sqref>
        </x14:dataValidation>
        <x14:dataValidation type="list" allowBlank="1" showInputMessage="1" showErrorMessage="1">
          <x14:formula1>
            <xm:f>'Ind. depurados'!$C$97:$C$106</xm:f>
          </x14:formula1>
          <xm:sqref>E62:E71</xm:sqref>
        </x14:dataValidation>
        <x14:dataValidation type="list" allowBlank="1" showInputMessage="1" showErrorMessage="1">
          <x14:formula1>
            <xm:f>'Ind. depurados'!$C$107:$C$114</xm:f>
          </x14:formula1>
          <xm:sqref>E73:E80</xm:sqref>
        </x14:dataValidation>
        <x14:dataValidation type="list" allowBlank="1" showInputMessage="1" showErrorMessage="1">
          <x14:formula1>
            <xm:f>'Ind. depurados'!$C$115:$C$116</xm:f>
          </x14:formula1>
          <xm:sqref>E81:E82</xm:sqref>
        </x14:dataValidation>
        <x14:dataValidation type="list" allowBlank="1" showInputMessage="1" showErrorMessage="1">
          <x14:formula1>
            <xm:f>'Ind. depurados'!$C$117:$C$118</xm:f>
          </x14:formula1>
          <xm:sqref>E83:E84</xm:sqref>
        </x14:dataValidation>
        <x14:dataValidation type="list" allowBlank="1" showInputMessage="1" showErrorMessage="1">
          <x14:formula1>
            <xm:f>'Ind. depurados'!$C$119:$C$121</xm:f>
          </x14:formula1>
          <xm:sqref>E85:E87</xm:sqref>
        </x14:dataValidation>
        <x14:dataValidation type="list" allowBlank="1" showInputMessage="1" showErrorMessage="1">
          <x14:formula1>
            <xm:f>'Ind. depurados'!$C$122</xm:f>
          </x14:formula1>
          <xm:sqref>E88</xm:sqref>
        </x14:dataValidation>
        <x14:dataValidation type="list" allowBlank="1" showInputMessage="1" showErrorMessage="1">
          <x14:formula1>
            <xm:f>'Ind. depurados'!$C$123</xm:f>
          </x14:formula1>
          <xm:sqref>E89</xm:sqref>
        </x14:dataValidation>
        <x14:dataValidation type="list" allowBlank="1" showInputMessage="1" showErrorMessage="1">
          <x14:formula1>
            <xm:f>'Ind. depurados'!$C$125</xm:f>
          </x14:formula1>
          <xm:sqref>E90</xm:sqref>
        </x14:dataValidation>
        <x14:dataValidation type="list" allowBlank="1" showInputMessage="1" showErrorMessage="1">
          <x14:formula1>
            <xm:f>'Ind. depurados'!$C$126:$C$127</xm:f>
          </x14:formula1>
          <xm:sqref>E92:E93</xm:sqref>
        </x14:dataValidation>
        <x14:dataValidation type="list" allowBlank="1" showInputMessage="1" showErrorMessage="1">
          <x14:formula1>
            <xm:f>'Ind. depurados'!$C$128</xm:f>
          </x14:formula1>
          <xm:sqref>E94</xm:sqref>
        </x14:dataValidation>
        <x14:dataValidation type="list" allowBlank="1" showInputMessage="1" showErrorMessage="1">
          <x14:formula1>
            <xm:f>'Ind. depurados'!$C$129</xm:f>
          </x14:formula1>
          <xm:sqref>E98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GENERAL</vt:lpstr>
      <vt:lpstr>PES OBJ (a)</vt:lpstr>
      <vt:lpstr>PES OBJ (b)</vt:lpstr>
      <vt:lpstr>PES OBJ (c)</vt:lpstr>
      <vt:lpstr>PES OBJ (d)</vt:lpstr>
      <vt:lpstr>PES OBJ (e)</vt:lpstr>
      <vt:lpstr>Ind. depurados</vt:lpstr>
      <vt:lpstr>FICHA</vt:lpstr>
      <vt:lpstr>PES</vt:lpstr>
      <vt:lpstr>PES-Obj(a) (2)</vt:lpstr>
      <vt:lpstr>'Ind. depurados'!Área_de_impresión</vt:lpstr>
      <vt:lpstr>'Ind. depurados'!Títulos_a_imprimir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Jiménez Herrera</dc:creator>
  <cp:lastModifiedBy>Jose Luis Narvaez Forero</cp:lastModifiedBy>
  <cp:lastPrinted>2017-07-11T15:32:32Z</cp:lastPrinted>
  <dcterms:created xsi:type="dcterms:W3CDTF">2016-08-13T22:16:13Z</dcterms:created>
  <dcterms:modified xsi:type="dcterms:W3CDTF">2017-07-14T12:27:17Z</dcterms:modified>
</cp:coreProperties>
</file>